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 defaultThemeVersion="124226"/>
  <xr:revisionPtr revIDLastSave="0" documentId="13_ncr:1_{27C5D6C5-4024-40E9-95FC-49964E3B5AB5}" xr6:coauthVersionLast="47" xr6:coauthVersionMax="47" xr10:uidLastSave="{00000000-0000-0000-0000-000000000000}"/>
  <bookViews>
    <workbookView xWindow="-120" yWindow="-120" windowWidth="20730" windowHeight="11040" tabRatio="383" xr2:uid="{00000000-000D-0000-FFFF-FFFF00000000}"/>
  </bookViews>
  <sheets>
    <sheet name="申込総括" sheetId="2" r:id="rId1"/>
    <sheet name="男子" sheetId="3" r:id="rId2"/>
    <sheet name="女子" sheetId="4" r:id="rId3"/>
    <sheet name="　　　　" sheetId="11" r:id="rId4"/>
    <sheet name="右sheetは主催者用です" sheetId="8" r:id="rId5"/>
    <sheet name="☆" sheetId="9" r:id="rId6"/>
    <sheet name="◇" sheetId="12" r:id="rId7"/>
    <sheet name="CODE" sheetId="10" r:id="rId8"/>
  </sheets>
  <definedNames>
    <definedName name="_xlnm._FilterDatabase" localSheetId="6" hidden="1">◇!$A$1:$R$61</definedName>
    <definedName name="_xlnm._FilterDatabase" localSheetId="5" hidden="1">☆!$A$2:$AB$62</definedName>
    <definedName name="_xlnm.Print_Area" localSheetId="2">女子!$A$1:$I$39</definedName>
    <definedName name="_xlnm.Print_Area" localSheetId="0">申込総括!$A$1:$M$49</definedName>
    <definedName name="_xlnm.Print_Area" localSheetId="1">男子!$A$1:$J$39</definedName>
    <definedName name="一般女子">申込総括!$O$63:$O$78</definedName>
    <definedName name="一般男子">申込総括!$N$63:$N$78</definedName>
    <definedName name="区分">申込総括!#REF!</definedName>
    <definedName name="高校女子">申込総括!$M$63:$M$78</definedName>
    <definedName name="高校男子">申込総括!$L$63:$L$78</definedName>
    <definedName name="小学女子">申込総括!$I$63:$I$69</definedName>
    <definedName name="小学男子">申込総括!$H$63:$H$68</definedName>
    <definedName name="中学">申込総括!$J$65:$J$74</definedName>
    <definedName name="中学女子">申込総括!$K$65:$K$75</definedName>
    <definedName name="中学男子" localSheetId="1">申込総括!$J$65:$J$74</definedName>
    <definedName name="中学男子">申込総括!$J$65:$J$74</definedName>
    <definedName name="未就学女子">申込総括!$G$63:$G$64</definedName>
    <definedName name="未就学男子">申込総括!$F$63:$F$64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3" l="1"/>
  <c r="C11" i="3"/>
  <c r="D11" i="3"/>
  <c r="B12" i="3"/>
  <c r="C12" i="3"/>
  <c r="D12" i="3"/>
  <c r="B13" i="3"/>
  <c r="C13" i="3"/>
  <c r="D13" i="3"/>
  <c r="B14" i="3"/>
  <c r="C14" i="3"/>
  <c r="D14" i="3"/>
  <c r="B15" i="3"/>
  <c r="C15" i="3"/>
  <c r="D15" i="3"/>
  <c r="B16" i="3"/>
  <c r="C16" i="3"/>
  <c r="D16" i="3"/>
  <c r="B17" i="3"/>
  <c r="C17" i="3"/>
  <c r="D17" i="3"/>
  <c r="B18" i="3"/>
  <c r="C18" i="3"/>
  <c r="D18" i="3"/>
  <c r="B19" i="3"/>
  <c r="C19" i="3"/>
  <c r="D19" i="3"/>
  <c r="B20" i="3"/>
  <c r="C20" i="3"/>
  <c r="D20" i="3"/>
  <c r="B21" i="3"/>
  <c r="C21" i="3"/>
  <c r="D21" i="3"/>
  <c r="B22" i="3"/>
  <c r="C22" i="3"/>
  <c r="D22" i="3"/>
  <c r="B23" i="3"/>
  <c r="C23" i="3"/>
  <c r="D23" i="3"/>
  <c r="B24" i="3"/>
  <c r="C24" i="3"/>
  <c r="D24" i="3"/>
  <c r="B25" i="3"/>
  <c r="C25" i="3"/>
  <c r="D25" i="3"/>
  <c r="B26" i="3"/>
  <c r="C26" i="3"/>
  <c r="D26" i="3"/>
  <c r="B27" i="3"/>
  <c r="C27" i="3"/>
  <c r="D27" i="3"/>
  <c r="B28" i="3"/>
  <c r="C28" i="3"/>
  <c r="D28" i="3"/>
  <c r="B29" i="3"/>
  <c r="C29" i="3"/>
  <c r="D29" i="3"/>
  <c r="B30" i="3"/>
  <c r="C30" i="3"/>
  <c r="D30" i="3"/>
  <c r="B31" i="3"/>
  <c r="C31" i="3"/>
  <c r="D31" i="3"/>
  <c r="B32" i="3"/>
  <c r="C32" i="3"/>
  <c r="D32" i="3"/>
  <c r="B33" i="3"/>
  <c r="C33" i="3"/>
  <c r="D33" i="3"/>
  <c r="B34" i="3"/>
  <c r="C34" i="3"/>
  <c r="D34" i="3"/>
  <c r="B35" i="3"/>
  <c r="C35" i="3"/>
  <c r="D35" i="3"/>
  <c r="B36" i="3"/>
  <c r="C36" i="3"/>
  <c r="D36" i="3"/>
  <c r="B37" i="3"/>
  <c r="C37" i="3"/>
  <c r="D37" i="3"/>
  <c r="B38" i="3"/>
  <c r="C38" i="3"/>
  <c r="D38" i="3"/>
  <c r="AP59" i="9" l="1"/>
  <c r="AP40" i="9"/>
  <c r="AP33" i="9"/>
  <c r="AP9" i="9"/>
  <c r="AP8" i="9"/>
  <c r="F1" i="4"/>
  <c r="C1" i="4"/>
  <c r="F1" i="3"/>
  <c r="C1" i="3"/>
  <c r="U4" i="9"/>
  <c r="X4" i="9"/>
  <c r="U5" i="9"/>
  <c r="X5" i="9"/>
  <c r="U6" i="9"/>
  <c r="X6" i="9"/>
  <c r="U7" i="9"/>
  <c r="U8" i="9"/>
  <c r="U9" i="9"/>
  <c r="U10" i="9"/>
  <c r="U11" i="9"/>
  <c r="U12" i="9"/>
  <c r="U13" i="9"/>
  <c r="U14" i="9"/>
  <c r="X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" i="9"/>
  <c r="AB38" i="9"/>
  <c r="AB41" i="9"/>
  <c r="AB42" i="9"/>
  <c r="AB43" i="9"/>
  <c r="AB44" i="9"/>
  <c r="AB45" i="9"/>
  <c r="AB46" i="9"/>
  <c r="AB47" i="9"/>
  <c r="AB48" i="9"/>
  <c r="AB49" i="9"/>
  <c r="AB50" i="9"/>
  <c r="AB51" i="9"/>
  <c r="AB52" i="9"/>
  <c r="AB53" i="9"/>
  <c r="AB54" i="9"/>
  <c r="AB55" i="9"/>
  <c r="AB56" i="9"/>
  <c r="AB57" i="9"/>
  <c r="AB58" i="9"/>
  <c r="AB59" i="9"/>
  <c r="AB60" i="9"/>
  <c r="AB61" i="9"/>
  <c r="AB62" i="9"/>
  <c r="Y34" i="9"/>
  <c r="Y35" i="9"/>
  <c r="B34" i="12" s="1"/>
  <c r="K34" i="12" s="1"/>
  <c r="Y36" i="9"/>
  <c r="Y37" i="9"/>
  <c r="B36" i="12" s="1"/>
  <c r="AB37" i="9"/>
  <c r="Y38" i="9"/>
  <c r="B37" i="12" s="1"/>
  <c r="Y39" i="9"/>
  <c r="AB39" i="9"/>
  <c r="Y40" i="9"/>
  <c r="B39" i="12" s="1"/>
  <c r="AB40" i="9"/>
  <c r="Y41" i="9"/>
  <c r="B40" i="12" s="1"/>
  <c r="M40" i="12" s="1"/>
  <c r="Y42" i="9"/>
  <c r="B41" i="12" s="1"/>
  <c r="M41" i="12" s="1"/>
  <c r="Y43" i="9"/>
  <c r="B42" i="12" s="1"/>
  <c r="Y44" i="9"/>
  <c r="B43" i="12" s="1"/>
  <c r="M43" i="12" s="1"/>
  <c r="Y45" i="9"/>
  <c r="B44" i="12" s="1"/>
  <c r="Y46" i="9"/>
  <c r="B45" i="12" s="1"/>
  <c r="L45" i="12" s="1"/>
  <c r="Y47" i="9"/>
  <c r="B46" i="12" s="1"/>
  <c r="K46" i="12" s="1"/>
  <c r="Y48" i="9"/>
  <c r="B47" i="12" s="1"/>
  <c r="Y49" i="9"/>
  <c r="B48" i="12" s="1"/>
  <c r="M48" i="12" s="1"/>
  <c r="Y50" i="9"/>
  <c r="B49" i="12" s="1"/>
  <c r="Y51" i="9"/>
  <c r="B50" i="12"/>
  <c r="L50" i="12" s="1"/>
  <c r="Y52" i="9"/>
  <c r="B51" i="12" s="1"/>
  <c r="K51" i="12" s="1"/>
  <c r="Y53" i="9"/>
  <c r="B52" i="12" s="1"/>
  <c r="Y54" i="9"/>
  <c r="B53" i="12" s="1"/>
  <c r="J53" i="12" s="1"/>
  <c r="Y55" i="9"/>
  <c r="B54" i="12" s="1"/>
  <c r="Y56" i="9"/>
  <c r="B55" i="12" s="1"/>
  <c r="Y57" i="9"/>
  <c r="B56" i="12" s="1"/>
  <c r="Y58" i="9"/>
  <c r="B57" i="12"/>
  <c r="J57" i="12" s="1"/>
  <c r="Y59" i="9"/>
  <c r="B58" i="12" s="1"/>
  <c r="Y60" i="9"/>
  <c r="B59" i="12" s="1"/>
  <c r="Y61" i="9"/>
  <c r="B60" i="12" s="1"/>
  <c r="Y62" i="9"/>
  <c r="B61" i="12" s="1"/>
  <c r="L61" i="12" s="1"/>
  <c r="Y33" i="9"/>
  <c r="B32" i="12" s="1"/>
  <c r="L32" i="12" s="1"/>
  <c r="X38" i="9"/>
  <c r="X41" i="9"/>
  <c r="X42" i="9"/>
  <c r="X43" i="9"/>
  <c r="X44" i="9"/>
  <c r="X45" i="9"/>
  <c r="X46" i="9"/>
  <c r="X47" i="9"/>
  <c r="X48" i="9"/>
  <c r="X49" i="9"/>
  <c r="X50" i="9"/>
  <c r="X51" i="9"/>
  <c r="X52" i="9"/>
  <c r="X53" i="9"/>
  <c r="X54" i="9"/>
  <c r="X55" i="9"/>
  <c r="X56" i="9"/>
  <c r="X57" i="9"/>
  <c r="X58" i="9"/>
  <c r="X59" i="9"/>
  <c r="X60" i="9"/>
  <c r="X61" i="9"/>
  <c r="X62" i="9"/>
  <c r="U34" i="9"/>
  <c r="U35" i="9"/>
  <c r="U36" i="9"/>
  <c r="U37" i="9"/>
  <c r="X37" i="9"/>
  <c r="U38" i="9"/>
  <c r="U39" i="9"/>
  <c r="X39" i="9"/>
  <c r="U40" i="9"/>
  <c r="X40" i="9"/>
  <c r="U41" i="9"/>
  <c r="U42" i="9"/>
  <c r="U43" i="9"/>
  <c r="U44" i="9"/>
  <c r="U45" i="9"/>
  <c r="U46" i="9"/>
  <c r="U47" i="9"/>
  <c r="U48" i="9"/>
  <c r="U49" i="9"/>
  <c r="U50" i="9"/>
  <c r="U51" i="9"/>
  <c r="U52" i="9"/>
  <c r="U53" i="9"/>
  <c r="U54" i="9"/>
  <c r="U55" i="9"/>
  <c r="U56" i="9"/>
  <c r="U57" i="9"/>
  <c r="U58" i="9"/>
  <c r="U59" i="9"/>
  <c r="U60" i="9"/>
  <c r="U61" i="9"/>
  <c r="U62" i="9"/>
  <c r="U33" i="9"/>
  <c r="X33" i="9"/>
  <c r="S41" i="9"/>
  <c r="T41" i="9"/>
  <c r="S42" i="9"/>
  <c r="T42" i="9"/>
  <c r="S43" i="9"/>
  <c r="T43" i="9"/>
  <c r="S44" i="9"/>
  <c r="T44" i="9"/>
  <c r="S45" i="9"/>
  <c r="T45" i="9"/>
  <c r="S46" i="9"/>
  <c r="T46" i="9"/>
  <c r="S47" i="9"/>
  <c r="T47" i="9"/>
  <c r="S48" i="9"/>
  <c r="T48" i="9"/>
  <c r="S49" i="9"/>
  <c r="T49" i="9"/>
  <c r="S50" i="9"/>
  <c r="T50" i="9"/>
  <c r="S51" i="9"/>
  <c r="T51" i="9"/>
  <c r="S52" i="9"/>
  <c r="T52" i="9"/>
  <c r="S53" i="9"/>
  <c r="T53" i="9"/>
  <c r="S55" i="9"/>
  <c r="T55" i="9"/>
  <c r="S56" i="9"/>
  <c r="T56" i="9"/>
  <c r="S57" i="9"/>
  <c r="T57" i="9"/>
  <c r="S58" i="9"/>
  <c r="T58" i="9"/>
  <c r="S59" i="9"/>
  <c r="T59" i="9"/>
  <c r="S60" i="9"/>
  <c r="T60" i="9"/>
  <c r="S61" i="9"/>
  <c r="T61" i="9"/>
  <c r="S62" i="9"/>
  <c r="T62" i="9"/>
  <c r="Q34" i="9"/>
  <c r="Q35" i="9"/>
  <c r="S35" i="9"/>
  <c r="Q36" i="9"/>
  <c r="S36" i="9"/>
  <c r="Q37" i="9"/>
  <c r="S37" i="9"/>
  <c r="Q38" i="9"/>
  <c r="Q39" i="9"/>
  <c r="S39" i="9"/>
  <c r="Q40" i="9"/>
  <c r="T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S54" i="9"/>
  <c r="Q55" i="9"/>
  <c r="Q56" i="9"/>
  <c r="Q57" i="9"/>
  <c r="Q58" i="9"/>
  <c r="Q59" i="9"/>
  <c r="Q60" i="9"/>
  <c r="Q61" i="9"/>
  <c r="Q62" i="9"/>
  <c r="Q33" i="9"/>
  <c r="T33" i="9" s="1"/>
  <c r="AB10" i="9"/>
  <c r="AB11" i="9"/>
  <c r="AB12" i="9"/>
  <c r="AB13" i="9"/>
  <c r="AB14" i="9"/>
  <c r="AB15" i="9"/>
  <c r="AB16" i="9"/>
  <c r="AB17" i="9"/>
  <c r="AB18" i="9"/>
  <c r="AB19" i="9"/>
  <c r="AB20" i="9"/>
  <c r="AB21" i="9"/>
  <c r="AB22" i="9"/>
  <c r="AB23" i="9"/>
  <c r="AB24" i="9"/>
  <c r="AB25" i="9"/>
  <c r="AB26" i="9"/>
  <c r="AB27" i="9"/>
  <c r="AB28" i="9"/>
  <c r="AB29" i="9"/>
  <c r="AB30" i="9"/>
  <c r="AB31" i="9"/>
  <c r="AB32" i="9"/>
  <c r="X10" i="9"/>
  <c r="X12" i="9"/>
  <c r="X13" i="9"/>
  <c r="X15" i="9"/>
  <c r="X16" i="9"/>
  <c r="X17" i="9"/>
  <c r="X18" i="9"/>
  <c r="X19" i="9"/>
  <c r="X20" i="9"/>
  <c r="X21" i="9"/>
  <c r="X22" i="9"/>
  <c r="X23" i="9"/>
  <c r="X24" i="9"/>
  <c r="X25" i="9"/>
  <c r="X26" i="9"/>
  <c r="X27" i="9"/>
  <c r="X28" i="9"/>
  <c r="X29" i="9"/>
  <c r="X30" i="9"/>
  <c r="X31" i="9"/>
  <c r="X32" i="9"/>
  <c r="T18" i="9"/>
  <c r="T26" i="9"/>
  <c r="Q4" i="9"/>
  <c r="T4" i="9"/>
  <c r="Q5" i="9"/>
  <c r="T5" i="9"/>
  <c r="Q6" i="9"/>
  <c r="T6" i="9"/>
  <c r="Q7" i="9"/>
  <c r="T7" i="9"/>
  <c r="Q8" i="9"/>
  <c r="Q9" i="9"/>
  <c r="Q10" i="9"/>
  <c r="T10" i="9"/>
  <c r="Q11" i="9"/>
  <c r="T11" i="9"/>
  <c r="Q12" i="9"/>
  <c r="T12" i="9"/>
  <c r="Q13" i="9"/>
  <c r="T13" i="9"/>
  <c r="Q14" i="9"/>
  <c r="T14" i="9"/>
  <c r="Q15" i="9"/>
  <c r="T15" i="9"/>
  <c r="Q16" i="9"/>
  <c r="T16" i="9"/>
  <c r="Q17" i="9"/>
  <c r="T17" i="9"/>
  <c r="Q18" i="9"/>
  <c r="Q19" i="9"/>
  <c r="T19" i="9"/>
  <c r="Q20" i="9"/>
  <c r="T20" i="9"/>
  <c r="Q21" i="9"/>
  <c r="T21" i="9"/>
  <c r="Q22" i="9"/>
  <c r="T22" i="9"/>
  <c r="Q23" i="9"/>
  <c r="T23" i="9"/>
  <c r="Q24" i="9"/>
  <c r="T24" i="9"/>
  <c r="Q25" i="9"/>
  <c r="T25" i="9"/>
  <c r="Q26" i="9"/>
  <c r="Q27" i="9"/>
  <c r="T27" i="9"/>
  <c r="Q28" i="9"/>
  <c r="T28" i="9"/>
  <c r="Q29" i="9"/>
  <c r="T29" i="9"/>
  <c r="Q30" i="9"/>
  <c r="T30" i="9"/>
  <c r="Q31" i="9"/>
  <c r="T31" i="9"/>
  <c r="Q32" i="9"/>
  <c r="T32" i="9"/>
  <c r="Q3" i="9"/>
  <c r="T3" i="9" s="1"/>
  <c r="C12" i="2"/>
  <c r="Y12" i="9"/>
  <c r="B11" i="12" s="1"/>
  <c r="Y13" i="9"/>
  <c r="B12" i="12" s="1"/>
  <c r="Y14" i="9"/>
  <c r="B13" i="12" s="1"/>
  <c r="M13" i="12" s="1"/>
  <c r="Y15" i="9"/>
  <c r="B14" i="12" s="1"/>
  <c r="J14" i="12" s="1"/>
  <c r="Y16" i="9"/>
  <c r="B15" i="12" s="1"/>
  <c r="Y17" i="9"/>
  <c r="B16" i="12" s="1"/>
  <c r="L16" i="12" s="1"/>
  <c r="Y18" i="9"/>
  <c r="B17" i="12" s="1"/>
  <c r="M17" i="12" s="1"/>
  <c r="Y19" i="9"/>
  <c r="B18" i="12" s="1"/>
  <c r="Y20" i="9"/>
  <c r="B19" i="12" s="1"/>
  <c r="K19" i="12" s="1"/>
  <c r="Y21" i="9"/>
  <c r="B20" i="12" s="1"/>
  <c r="L20" i="12" s="1"/>
  <c r="Y22" i="9"/>
  <c r="B21" i="12" s="1"/>
  <c r="Y23" i="9"/>
  <c r="B22" i="12" s="1"/>
  <c r="AB34" i="9"/>
  <c r="S40" i="9"/>
  <c r="T37" i="9"/>
  <c r="B10" i="3"/>
  <c r="B3" i="9" s="1"/>
  <c r="C10" i="3"/>
  <c r="D10" i="3"/>
  <c r="D10" i="4"/>
  <c r="C10" i="4"/>
  <c r="F33" i="9" s="1"/>
  <c r="H33" i="9"/>
  <c r="B10" i="4"/>
  <c r="V3" i="9"/>
  <c r="G19" i="2"/>
  <c r="O3" i="9"/>
  <c r="W62" i="9"/>
  <c r="W61" i="9"/>
  <c r="W60" i="9"/>
  <c r="W59" i="9"/>
  <c r="W58" i="9"/>
  <c r="W57" i="9"/>
  <c r="W56" i="9"/>
  <c r="W55" i="9"/>
  <c r="W54" i="9"/>
  <c r="W53" i="9"/>
  <c r="W52" i="9"/>
  <c r="W51" i="9"/>
  <c r="W50" i="9"/>
  <c r="W49" i="9"/>
  <c r="W48" i="9"/>
  <c r="W47" i="9"/>
  <c r="W46" i="9"/>
  <c r="W45" i="9"/>
  <c r="W44" i="9"/>
  <c r="W43" i="9"/>
  <c r="W42" i="9"/>
  <c r="W41" i="9"/>
  <c r="W38" i="9"/>
  <c r="W35" i="9"/>
  <c r="AA62" i="9"/>
  <c r="Z62" i="9" s="1"/>
  <c r="V62" i="9"/>
  <c r="R62" i="9"/>
  <c r="P62" i="9"/>
  <c r="O62" i="9"/>
  <c r="L62" i="9"/>
  <c r="K62" i="9"/>
  <c r="J62" i="9"/>
  <c r="H62" i="9"/>
  <c r="G62" i="9"/>
  <c r="E62" i="9"/>
  <c r="AA61" i="9"/>
  <c r="Z61" i="9" s="1"/>
  <c r="V61" i="9"/>
  <c r="R61" i="9"/>
  <c r="P61" i="9"/>
  <c r="O61" i="9"/>
  <c r="L61" i="9"/>
  <c r="K61" i="9"/>
  <c r="J61" i="9"/>
  <c r="H61" i="9"/>
  <c r="G61" i="9"/>
  <c r="E61" i="9"/>
  <c r="AA60" i="9"/>
  <c r="AK60" i="9" s="1"/>
  <c r="V60" i="9"/>
  <c r="R60" i="9"/>
  <c r="P60" i="9"/>
  <c r="O60" i="9"/>
  <c r="L60" i="9"/>
  <c r="K60" i="9"/>
  <c r="J60" i="9"/>
  <c r="H60" i="9"/>
  <c r="G60" i="9"/>
  <c r="E60" i="9"/>
  <c r="AA59" i="9"/>
  <c r="Z59" i="9" s="1"/>
  <c r="V59" i="9"/>
  <c r="R59" i="9"/>
  <c r="P59" i="9"/>
  <c r="O59" i="9"/>
  <c r="L59" i="9"/>
  <c r="K59" i="9"/>
  <c r="J59" i="9"/>
  <c r="H59" i="9"/>
  <c r="G59" i="9"/>
  <c r="E59" i="9"/>
  <c r="AA58" i="9"/>
  <c r="Z58" i="9" s="1"/>
  <c r="V58" i="9"/>
  <c r="R58" i="9"/>
  <c r="P58" i="9"/>
  <c r="O58" i="9"/>
  <c r="L58" i="9"/>
  <c r="K58" i="9"/>
  <c r="J58" i="9"/>
  <c r="H58" i="9"/>
  <c r="G58" i="9"/>
  <c r="E58" i="9"/>
  <c r="AA57" i="9"/>
  <c r="AK57" i="9" s="1"/>
  <c r="V57" i="9"/>
  <c r="R57" i="9"/>
  <c r="P57" i="9"/>
  <c r="O57" i="9"/>
  <c r="L57" i="9"/>
  <c r="K57" i="9"/>
  <c r="J57" i="9"/>
  <c r="H57" i="9"/>
  <c r="G57" i="9"/>
  <c r="E57" i="9"/>
  <c r="AA56" i="9"/>
  <c r="V56" i="9"/>
  <c r="R56" i="9"/>
  <c r="P56" i="9"/>
  <c r="O56" i="9"/>
  <c r="L56" i="9"/>
  <c r="K56" i="9"/>
  <c r="J56" i="9"/>
  <c r="H56" i="9"/>
  <c r="G56" i="9"/>
  <c r="E56" i="9"/>
  <c r="AA55" i="9"/>
  <c r="Z55" i="9" s="1"/>
  <c r="V55" i="9"/>
  <c r="R55" i="9"/>
  <c r="P55" i="9"/>
  <c r="O55" i="9"/>
  <c r="L55" i="9"/>
  <c r="K55" i="9"/>
  <c r="J55" i="9"/>
  <c r="H55" i="9"/>
  <c r="G55" i="9"/>
  <c r="E55" i="9"/>
  <c r="AA54" i="9"/>
  <c r="V54" i="9"/>
  <c r="R54" i="9"/>
  <c r="P54" i="9"/>
  <c r="O54" i="9"/>
  <c r="L54" i="9"/>
  <c r="K54" i="9"/>
  <c r="J54" i="9"/>
  <c r="H54" i="9"/>
  <c r="G54" i="9"/>
  <c r="E54" i="9"/>
  <c r="AA53" i="9"/>
  <c r="V53" i="9"/>
  <c r="R53" i="9"/>
  <c r="P53" i="9"/>
  <c r="O53" i="9"/>
  <c r="L53" i="9"/>
  <c r="K53" i="9"/>
  <c r="J53" i="9"/>
  <c r="H53" i="9"/>
  <c r="G53" i="9"/>
  <c r="E53" i="9"/>
  <c r="AA52" i="9"/>
  <c r="V52" i="9"/>
  <c r="R52" i="9"/>
  <c r="P52" i="9"/>
  <c r="O52" i="9"/>
  <c r="L52" i="9"/>
  <c r="K52" i="9"/>
  <c r="J52" i="9"/>
  <c r="H52" i="9"/>
  <c r="G52" i="9"/>
  <c r="E52" i="9"/>
  <c r="AA51" i="9"/>
  <c r="V51" i="9"/>
  <c r="R51" i="9"/>
  <c r="P51" i="9"/>
  <c r="O51" i="9"/>
  <c r="L51" i="9"/>
  <c r="K51" i="9"/>
  <c r="J51" i="9"/>
  <c r="H51" i="9"/>
  <c r="G51" i="9"/>
  <c r="E51" i="9"/>
  <c r="AA50" i="9"/>
  <c r="V50" i="9"/>
  <c r="R50" i="9"/>
  <c r="P50" i="9"/>
  <c r="O50" i="9"/>
  <c r="L50" i="9"/>
  <c r="K50" i="9"/>
  <c r="J50" i="9"/>
  <c r="H50" i="9"/>
  <c r="G50" i="9"/>
  <c r="E50" i="9"/>
  <c r="AA49" i="9"/>
  <c r="V49" i="9"/>
  <c r="R49" i="9"/>
  <c r="P49" i="9"/>
  <c r="O49" i="9"/>
  <c r="L49" i="9"/>
  <c r="K49" i="9"/>
  <c r="J49" i="9"/>
  <c r="H49" i="9"/>
  <c r="G49" i="9"/>
  <c r="E49" i="9"/>
  <c r="AA48" i="9"/>
  <c r="Z48" i="9" s="1"/>
  <c r="V48" i="9"/>
  <c r="R48" i="9"/>
  <c r="P48" i="9"/>
  <c r="O48" i="9"/>
  <c r="L48" i="9"/>
  <c r="K48" i="9"/>
  <c r="J48" i="9"/>
  <c r="H48" i="9"/>
  <c r="G48" i="9"/>
  <c r="E48" i="9"/>
  <c r="AA47" i="9"/>
  <c r="V47" i="9"/>
  <c r="R47" i="9"/>
  <c r="P47" i="9"/>
  <c r="O47" i="9"/>
  <c r="L47" i="9"/>
  <c r="K47" i="9"/>
  <c r="J47" i="9"/>
  <c r="H47" i="9"/>
  <c r="G47" i="9"/>
  <c r="E47" i="9"/>
  <c r="AA46" i="9"/>
  <c r="Z46" i="9" s="1"/>
  <c r="V46" i="9"/>
  <c r="R46" i="9"/>
  <c r="P46" i="9"/>
  <c r="O46" i="9"/>
  <c r="L46" i="9"/>
  <c r="K46" i="9"/>
  <c r="J46" i="9"/>
  <c r="H46" i="9"/>
  <c r="G46" i="9"/>
  <c r="E46" i="9"/>
  <c r="AA45" i="9"/>
  <c r="V45" i="9"/>
  <c r="R45" i="9"/>
  <c r="P45" i="9"/>
  <c r="O45" i="9"/>
  <c r="L45" i="9"/>
  <c r="K45" i="9"/>
  <c r="J45" i="9"/>
  <c r="H45" i="9"/>
  <c r="G45" i="9"/>
  <c r="E45" i="9"/>
  <c r="AA44" i="9"/>
  <c r="Z44" i="9" s="1"/>
  <c r="V44" i="9"/>
  <c r="R44" i="9"/>
  <c r="P44" i="9"/>
  <c r="O44" i="9"/>
  <c r="L44" i="9"/>
  <c r="K44" i="9"/>
  <c r="J44" i="9"/>
  <c r="H44" i="9"/>
  <c r="G44" i="9"/>
  <c r="E44" i="9"/>
  <c r="AA43" i="9"/>
  <c r="Z43" i="9" s="1"/>
  <c r="V43" i="9"/>
  <c r="R43" i="9"/>
  <c r="P43" i="9"/>
  <c r="O43" i="9"/>
  <c r="L43" i="9"/>
  <c r="K43" i="9"/>
  <c r="J43" i="9"/>
  <c r="H43" i="9"/>
  <c r="G43" i="9"/>
  <c r="E43" i="9"/>
  <c r="AA42" i="9"/>
  <c r="Z42" i="9" s="1"/>
  <c r="V42" i="9"/>
  <c r="R42" i="9"/>
  <c r="P42" i="9"/>
  <c r="O42" i="9"/>
  <c r="L42" i="9"/>
  <c r="K42" i="9"/>
  <c r="J42" i="9"/>
  <c r="H42" i="9"/>
  <c r="G42" i="9"/>
  <c r="E42" i="9"/>
  <c r="AA41" i="9"/>
  <c r="Z41" i="9" s="1"/>
  <c r="V41" i="9"/>
  <c r="R41" i="9"/>
  <c r="P41" i="9"/>
  <c r="O41" i="9"/>
  <c r="L41" i="9"/>
  <c r="K41" i="9"/>
  <c r="J41" i="9"/>
  <c r="H41" i="9"/>
  <c r="G41" i="9"/>
  <c r="E41" i="9"/>
  <c r="V40" i="9"/>
  <c r="R40" i="9"/>
  <c r="P40" i="9"/>
  <c r="L40" i="9"/>
  <c r="K40" i="9"/>
  <c r="J40" i="9"/>
  <c r="G40" i="9"/>
  <c r="E40" i="9"/>
  <c r="B38" i="12"/>
  <c r="K38" i="12" s="1"/>
  <c r="V39" i="9"/>
  <c r="R39" i="9"/>
  <c r="P39" i="9"/>
  <c r="L39" i="9"/>
  <c r="K39" i="9"/>
  <c r="J39" i="9"/>
  <c r="G39" i="9"/>
  <c r="E39" i="9"/>
  <c r="AA38" i="9"/>
  <c r="Z38" i="9" s="1"/>
  <c r="V38" i="9"/>
  <c r="R38" i="9"/>
  <c r="P38" i="9"/>
  <c r="L38" i="9"/>
  <c r="K38" i="9"/>
  <c r="J38" i="9"/>
  <c r="G38" i="9"/>
  <c r="E38" i="9"/>
  <c r="V37" i="9"/>
  <c r="R37" i="9"/>
  <c r="P37" i="9"/>
  <c r="L37" i="9"/>
  <c r="K37" i="9"/>
  <c r="J37" i="9"/>
  <c r="G37" i="9"/>
  <c r="E37" i="9"/>
  <c r="V36" i="9"/>
  <c r="R36" i="9"/>
  <c r="P36" i="9"/>
  <c r="L36" i="9"/>
  <c r="K36" i="9"/>
  <c r="J36" i="9"/>
  <c r="G36" i="9"/>
  <c r="E36" i="9"/>
  <c r="V35" i="9"/>
  <c r="R35" i="9"/>
  <c r="P35" i="9"/>
  <c r="L35" i="9"/>
  <c r="K35" i="9"/>
  <c r="J35" i="9"/>
  <c r="G35" i="9"/>
  <c r="E35" i="9"/>
  <c r="V34" i="9"/>
  <c r="R34" i="9"/>
  <c r="P34" i="9"/>
  <c r="L34" i="9"/>
  <c r="K34" i="9"/>
  <c r="J34" i="9"/>
  <c r="G34" i="9"/>
  <c r="E34" i="9"/>
  <c r="AA11" i="9"/>
  <c r="Z11" i="9" s="1"/>
  <c r="AA12" i="9"/>
  <c r="Z12" i="9" s="1"/>
  <c r="AA13" i="9"/>
  <c r="AA14" i="9"/>
  <c r="AK14" i="9" s="1"/>
  <c r="AA15" i="9"/>
  <c r="Z15" i="9" s="1"/>
  <c r="AA16" i="9"/>
  <c r="Z16" i="9" s="1"/>
  <c r="AA17" i="9"/>
  <c r="AK17" i="9" s="1"/>
  <c r="AA18" i="9"/>
  <c r="Z18" i="9" s="1"/>
  <c r="AA19" i="9"/>
  <c r="Z19" i="9" s="1"/>
  <c r="AA20" i="9"/>
  <c r="Z20" i="9" s="1"/>
  <c r="AA21" i="9"/>
  <c r="Z21" i="9" s="1"/>
  <c r="AA22" i="9"/>
  <c r="Z22" i="9" s="1"/>
  <c r="AA23" i="9"/>
  <c r="Z23" i="9" s="1"/>
  <c r="AA24" i="9"/>
  <c r="AK24" i="9" s="1"/>
  <c r="AA25" i="9"/>
  <c r="Z25" i="9" s="1"/>
  <c r="AA26" i="9"/>
  <c r="AA27" i="9"/>
  <c r="Z27" i="9" s="1"/>
  <c r="AA28" i="9"/>
  <c r="AA29" i="9"/>
  <c r="Z29" i="9" s="1"/>
  <c r="AA30" i="9"/>
  <c r="AA31" i="9"/>
  <c r="Z31" i="9" s="1"/>
  <c r="AA32" i="9"/>
  <c r="AK32" i="9" s="1"/>
  <c r="AA3" i="9"/>
  <c r="Z3" i="9" s="1"/>
  <c r="S13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S32" i="9"/>
  <c r="W12" i="9"/>
  <c r="W13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V33" i="9"/>
  <c r="B11" i="4"/>
  <c r="B34" i="9" s="1"/>
  <c r="S34" i="9"/>
  <c r="B12" i="4"/>
  <c r="C35" i="9" s="1"/>
  <c r="X35" i="9"/>
  <c r="B13" i="4"/>
  <c r="B36" i="9" s="1"/>
  <c r="AA36" i="9"/>
  <c r="Z36" i="9" s="1"/>
  <c r="R33" i="9"/>
  <c r="E6" i="9"/>
  <c r="F6" i="9"/>
  <c r="H6" i="9"/>
  <c r="G6" i="9"/>
  <c r="J6" i="9"/>
  <c r="K6" i="9"/>
  <c r="L6" i="9"/>
  <c r="P6" i="9"/>
  <c r="R6" i="9"/>
  <c r="V6" i="9"/>
  <c r="Y6" i="9"/>
  <c r="B5" i="12" s="1"/>
  <c r="L5" i="12" s="1"/>
  <c r="E7" i="9"/>
  <c r="F7" i="9"/>
  <c r="H7" i="9"/>
  <c r="G7" i="9"/>
  <c r="J7" i="9"/>
  <c r="K7" i="9"/>
  <c r="L7" i="9"/>
  <c r="P7" i="9"/>
  <c r="R7" i="9"/>
  <c r="V7" i="9"/>
  <c r="Y7" i="9"/>
  <c r="B6" i="12" s="1"/>
  <c r="J6" i="12" s="1"/>
  <c r="AB7" i="9"/>
  <c r="E8" i="9"/>
  <c r="F8" i="9"/>
  <c r="H8" i="9"/>
  <c r="G8" i="9"/>
  <c r="J8" i="9"/>
  <c r="K8" i="9"/>
  <c r="L8" i="9"/>
  <c r="P8" i="9"/>
  <c r="R8" i="9"/>
  <c r="V8" i="9"/>
  <c r="Y8" i="9"/>
  <c r="B7" i="12" s="1"/>
  <c r="K7" i="12" s="1"/>
  <c r="E9" i="9"/>
  <c r="F9" i="9"/>
  <c r="H9" i="9"/>
  <c r="G9" i="9"/>
  <c r="J9" i="9"/>
  <c r="K9" i="9"/>
  <c r="L9" i="9"/>
  <c r="P9" i="9"/>
  <c r="R9" i="9"/>
  <c r="V9" i="9"/>
  <c r="Y9" i="9"/>
  <c r="B8" i="12" s="1"/>
  <c r="E10" i="9"/>
  <c r="F10" i="9"/>
  <c r="H10" i="9"/>
  <c r="G10" i="9"/>
  <c r="J10" i="9"/>
  <c r="K10" i="9"/>
  <c r="L10" i="9"/>
  <c r="P10" i="9"/>
  <c r="R10" i="9"/>
  <c r="V10" i="9"/>
  <c r="Y10" i="9"/>
  <c r="B9" i="12" s="1"/>
  <c r="J9" i="12" s="1"/>
  <c r="E11" i="9"/>
  <c r="F11" i="9"/>
  <c r="H11" i="9"/>
  <c r="G11" i="9"/>
  <c r="J11" i="9"/>
  <c r="K11" i="9"/>
  <c r="L11" i="9"/>
  <c r="P11" i="9"/>
  <c r="R11" i="9"/>
  <c r="V11" i="9"/>
  <c r="Y11" i="9"/>
  <c r="B10" i="12" s="1"/>
  <c r="J10" i="12" s="1"/>
  <c r="E12" i="9"/>
  <c r="F12" i="9"/>
  <c r="H12" i="9"/>
  <c r="G12" i="9"/>
  <c r="J12" i="9"/>
  <c r="K12" i="9"/>
  <c r="L12" i="9"/>
  <c r="O12" i="9"/>
  <c r="P12" i="9"/>
  <c r="R12" i="9"/>
  <c r="V12" i="9"/>
  <c r="E13" i="9"/>
  <c r="F13" i="9"/>
  <c r="G13" i="9"/>
  <c r="H13" i="9"/>
  <c r="J13" i="9"/>
  <c r="K13" i="9"/>
  <c r="L13" i="9"/>
  <c r="O13" i="9"/>
  <c r="P13" i="9"/>
  <c r="R13" i="9"/>
  <c r="V13" i="9"/>
  <c r="E14" i="9"/>
  <c r="F14" i="9"/>
  <c r="G14" i="9"/>
  <c r="H14" i="9"/>
  <c r="J14" i="9"/>
  <c r="K14" i="9"/>
  <c r="L14" i="9"/>
  <c r="O14" i="9"/>
  <c r="P14" i="9"/>
  <c r="R14" i="9"/>
  <c r="V14" i="9"/>
  <c r="E15" i="9"/>
  <c r="F15" i="9"/>
  <c r="G15" i="9"/>
  <c r="H15" i="9"/>
  <c r="J15" i="9"/>
  <c r="K15" i="9"/>
  <c r="L15" i="9"/>
  <c r="O15" i="9"/>
  <c r="P15" i="9"/>
  <c r="R15" i="9"/>
  <c r="V15" i="9"/>
  <c r="E16" i="9"/>
  <c r="F16" i="9"/>
  <c r="G16" i="9"/>
  <c r="H16" i="9"/>
  <c r="J16" i="9"/>
  <c r="K16" i="9"/>
  <c r="L16" i="9"/>
  <c r="O16" i="9"/>
  <c r="P16" i="9"/>
  <c r="R16" i="9"/>
  <c r="V16" i="9"/>
  <c r="E17" i="9"/>
  <c r="F17" i="9"/>
  <c r="G17" i="9"/>
  <c r="H17" i="9"/>
  <c r="J17" i="9"/>
  <c r="K17" i="9"/>
  <c r="L17" i="9"/>
  <c r="O17" i="9"/>
  <c r="P17" i="9"/>
  <c r="R17" i="9"/>
  <c r="V17" i="9"/>
  <c r="E18" i="9"/>
  <c r="F18" i="9"/>
  <c r="G18" i="9"/>
  <c r="H18" i="9"/>
  <c r="J18" i="9"/>
  <c r="K18" i="9"/>
  <c r="L18" i="9"/>
  <c r="O18" i="9"/>
  <c r="P18" i="9"/>
  <c r="R18" i="9"/>
  <c r="V18" i="9"/>
  <c r="E19" i="9"/>
  <c r="F19" i="9"/>
  <c r="G19" i="9"/>
  <c r="H19" i="9"/>
  <c r="J19" i="9"/>
  <c r="K19" i="9"/>
  <c r="L19" i="9"/>
  <c r="O19" i="9"/>
  <c r="P19" i="9"/>
  <c r="R19" i="9"/>
  <c r="V19" i="9"/>
  <c r="E20" i="9"/>
  <c r="F20" i="9"/>
  <c r="G20" i="9"/>
  <c r="H20" i="9"/>
  <c r="J20" i="9"/>
  <c r="K20" i="9"/>
  <c r="L20" i="9"/>
  <c r="O20" i="9"/>
  <c r="P20" i="9"/>
  <c r="R20" i="9"/>
  <c r="V20" i="9"/>
  <c r="E21" i="9"/>
  <c r="F21" i="9"/>
  <c r="G21" i="9"/>
  <c r="H21" i="9"/>
  <c r="J21" i="9"/>
  <c r="K21" i="9"/>
  <c r="L21" i="9"/>
  <c r="O21" i="9"/>
  <c r="P21" i="9"/>
  <c r="R21" i="9"/>
  <c r="V21" i="9"/>
  <c r="E22" i="9"/>
  <c r="F22" i="9"/>
  <c r="G22" i="9"/>
  <c r="H22" i="9"/>
  <c r="J22" i="9"/>
  <c r="K22" i="9"/>
  <c r="L22" i="9"/>
  <c r="O22" i="9"/>
  <c r="P22" i="9"/>
  <c r="R22" i="9"/>
  <c r="V22" i="9"/>
  <c r="E23" i="9"/>
  <c r="F23" i="9"/>
  <c r="G23" i="9"/>
  <c r="H23" i="9"/>
  <c r="J23" i="9"/>
  <c r="K23" i="9"/>
  <c r="L23" i="9"/>
  <c r="O23" i="9"/>
  <c r="P23" i="9"/>
  <c r="R23" i="9"/>
  <c r="V23" i="9"/>
  <c r="E24" i="9"/>
  <c r="F24" i="9"/>
  <c r="G24" i="9"/>
  <c r="H24" i="9"/>
  <c r="J24" i="9"/>
  <c r="K24" i="9"/>
  <c r="L24" i="9"/>
  <c r="O24" i="9"/>
  <c r="P24" i="9"/>
  <c r="R24" i="9"/>
  <c r="V24" i="9"/>
  <c r="Y24" i="9"/>
  <c r="B23" i="12" s="1"/>
  <c r="K23" i="12" s="1"/>
  <c r="E25" i="9"/>
  <c r="F25" i="9"/>
  <c r="G25" i="9"/>
  <c r="H25" i="9"/>
  <c r="J25" i="9"/>
  <c r="K25" i="9"/>
  <c r="L25" i="9"/>
  <c r="O25" i="9"/>
  <c r="P25" i="9"/>
  <c r="R25" i="9"/>
  <c r="V25" i="9"/>
  <c r="Y25" i="9"/>
  <c r="B24" i="12" s="1"/>
  <c r="E26" i="9"/>
  <c r="F26" i="9"/>
  <c r="G26" i="9"/>
  <c r="H26" i="9"/>
  <c r="J26" i="9"/>
  <c r="K26" i="9"/>
  <c r="L26" i="9"/>
  <c r="O26" i="9"/>
  <c r="P26" i="9"/>
  <c r="R26" i="9"/>
  <c r="V26" i="9"/>
  <c r="Y26" i="9"/>
  <c r="B25" i="12" s="1"/>
  <c r="J25" i="12" s="1"/>
  <c r="E27" i="9"/>
  <c r="F27" i="9"/>
  <c r="G27" i="9"/>
  <c r="H27" i="9"/>
  <c r="J27" i="9"/>
  <c r="K27" i="9"/>
  <c r="L27" i="9"/>
  <c r="O27" i="9"/>
  <c r="P27" i="9"/>
  <c r="R27" i="9"/>
  <c r="V27" i="9"/>
  <c r="Y27" i="9"/>
  <c r="B26" i="12" s="1"/>
  <c r="K26" i="12" s="1"/>
  <c r="E28" i="9"/>
  <c r="F28" i="9"/>
  <c r="G28" i="9"/>
  <c r="H28" i="9"/>
  <c r="J28" i="9"/>
  <c r="K28" i="9"/>
  <c r="L28" i="9"/>
  <c r="O28" i="9"/>
  <c r="P28" i="9"/>
  <c r="R28" i="9"/>
  <c r="V28" i="9"/>
  <c r="Y28" i="9"/>
  <c r="B27" i="12" s="1"/>
  <c r="M27" i="12" s="1"/>
  <c r="E29" i="9"/>
  <c r="F29" i="9"/>
  <c r="G29" i="9"/>
  <c r="H29" i="9"/>
  <c r="J29" i="9"/>
  <c r="K29" i="9"/>
  <c r="L29" i="9"/>
  <c r="O29" i="9"/>
  <c r="P29" i="9"/>
  <c r="R29" i="9"/>
  <c r="V29" i="9"/>
  <c r="Y29" i="9"/>
  <c r="B28" i="12" s="1"/>
  <c r="M28" i="12" s="1"/>
  <c r="E30" i="9"/>
  <c r="F30" i="9"/>
  <c r="G30" i="9"/>
  <c r="H30" i="9"/>
  <c r="J30" i="9"/>
  <c r="K30" i="9"/>
  <c r="L30" i="9"/>
  <c r="O30" i="9"/>
  <c r="P30" i="9"/>
  <c r="R30" i="9"/>
  <c r="V30" i="9"/>
  <c r="Y30" i="9"/>
  <c r="B29" i="12" s="1"/>
  <c r="E31" i="9"/>
  <c r="F31" i="9"/>
  <c r="G31" i="9"/>
  <c r="H31" i="9"/>
  <c r="J31" i="9"/>
  <c r="K31" i="9"/>
  <c r="L31" i="9"/>
  <c r="O31" i="9"/>
  <c r="P31" i="9"/>
  <c r="R31" i="9"/>
  <c r="V31" i="9"/>
  <c r="Y31" i="9"/>
  <c r="B30" i="12" s="1"/>
  <c r="M30" i="12" s="1"/>
  <c r="E32" i="9"/>
  <c r="F32" i="9"/>
  <c r="G32" i="9"/>
  <c r="H32" i="9"/>
  <c r="J32" i="9"/>
  <c r="K32" i="9"/>
  <c r="L32" i="9"/>
  <c r="O32" i="9"/>
  <c r="P32" i="9"/>
  <c r="R32" i="9"/>
  <c r="V32" i="9"/>
  <c r="Y32" i="9"/>
  <c r="B31" i="12" s="1"/>
  <c r="E3" i="9"/>
  <c r="F3" i="9"/>
  <c r="H3" i="9" s="1"/>
  <c r="G3" i="9"/>
  <c r="J3" i="9"/>
  <c r="K3" i="9"/>
  <c r="L3" i="9"/>
  <c r="P3" i="9"/>
  <c r="R3" i="9"/>
  <c r="Y3" i="9"/>
  <c r="B2" i="12" s="1"/>
  <c r="M2" i="12" s="1"/>
  <c r="E4" i="9"/>
  <c r="F4" i="9"/>
  <c r="H4" i="9"/>
  <c r="G4" i="9"/>
  <c r="J4" i="9"/>
  <c r="K4" i="9"/>
  <c r="L4" i="9"/>
  <c r="P4" i="9"/>
  <c r="R4" i="9"/>
  <c r="V4" i="9"/>
  <c r="Y4" i="9"/>
  <c r="B3" i="12" s="1"/>
  <c r="M3" i="12" s="1"/>
  <c r="Y5" i="9"/>
  <c r="B4" i="12" s="1"/>
  <c r="V5" i="9"/>
  <c r="R5" i="9"/>
  <c r="E5" i="9"/>
  <c r="F5" i="9"/>
  <c r="H5" i="9"/>
  <c r="G5" i="9"/>
  <c r="J5" i="9"/>
  <c r="K5" i="9"/>
  <c r="L5" i="9"/>
  <c r="P5" i="9"/>
  <c r="P33" i="9"/>
  <c r="L33" i="9"/>
  <c r="K33" i="9"/>
  <c r="J33" i="9"/>
  <c r="G33" i="9"/>
  <c r="E33" i="9"/>
  <c r="C4" i="3"/>
  <c r="I8" i="3" s="1"/>
  <c r="L19" i="2"/>
  <c r="M19" i="2"/>
  <c r="O33" i="9"/>
  <c r="L20" i="2"/>
  <c r="M20" i="2"/>
  <c r="O34" i="9"/>
  <c r="F19" i="2"/>
  <c r="F20" i="2"/>
  <c r="G20" i="2"/>
  <c r="O4" i="9"/>
  <c r="L22" i="2"/>
  <c r="M22" i="2"/>
  <c r="O36" i="9"/>
  <c r="L23" i="2"/>
  <c r="M23" i="2"/>
  <c r="O37" i="9"/>
  <c r="M48" i="2"/>
  <c r="L48" i="2"/>
  <c r="M47" i="2"/>
  <c r="L47" i="2"/>
  <c r="M46" i="2"/>
  <c r="L46" i="2"/>
  <c r="M45" i="2"/>
  <c r="L45" i="2"/>
  <c r="M44" i="2"/>
  <c r="L44" i="2"/>
  <c r="M43" i="2"/>
  <c r="L43" i="2"/>
  <c r="M42" i="2"/>
  <c r="L42" i="2"/>
  <c r="M41" i="2"/>
  <c r="L41" i="2"/>
  <c r="M40" i="2"/>
  <c r="L40" i="2"/>
  <c r="M39" i="2"/>
  <c r="L39" i="2"/>
  <c r="M38" i="2"/>
  <c r="L38" i="2"/>
  <c r="M37" i="2"/>
  <c r="L37" i="2"/>
  <c r="M36" i="2"/>
  <c r="L36" i="2"/>
  <c r="M35" i="2"/>
  <c r="L35" i="2"/>
  <c r="M34" i="2"/>
  <c r="L34" i="2"/>
  <c r="M33" i="2"/>
  <c r="L33" i="2"/>
  <c r="M32" i="2"/>
  <c r="L32" i="2"/>
  <c r="M31" i="2"/>
  <c r="L31" i="2"/>
  <c r="M30" i="2"/>
  <c r="L30" i="2"/>
  <c r="M29" i="2"/>
  <c r="L29" i="2"/>
  <c r="M28" i="2"/>
  <c r="L28" i="2"/>
  <c r="M27" i="2"/>
  <c r="L27" i="2"/>
  <c r="M26" i="2"/>
  <c r="O40" i="9"/>
  <c r="L26" i="2"/>
  <c r="M25" i="2"/>
  <c r="O39" i="9"/>
  <c r="L25" i="2"/>
  <c r="M24" i="2"/>
  <c r="O38" i="9"/>
  <c r="L24" i="2"/>
  <c r="M21" i="2"/>
  <c r="O35" i="9"/>
  <c r="L21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O11" i="9"/>
  <c r="G26" i="2"/>
  <c r="O10" i="9"/>
  <c r="G25" i="2"/>
  <c r="O9" i="9"/>
  <c r="G24" i="2"/>
  <c r="O8" i="9"/>
  <c r="G23" i="2"/>
  <c r="O7" i="9"/>
  <c r="G22" i="2"/>
  <c r="O6" i="9"/>
  <c r="G21" i="2"/>
  <c r="O5" i="9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C61" i="2"/>
  <c r="O61" i="2"/>
  <c r="N61" i="2"/>
  <c r="H61" i="2"/>
  <c r="G61" i="2"/>
  <c r="F61" i="2"/>
  <c r="E61" i="2"/>
  <c r="D61" i="2"/>
  <c r="A61" i="2"/>
  <c r="B61" i="2"/>
  <c r="B17" i="9"/>
  <c r="B39" i="3"/>
  <c r="B32" i="9" s="1"/>
  <c r="C39" i="3"/>
  <c r="D39" i="3"/>
  <c r="B18" i="9"/>
  <c r="B19" i="9"/>
  <c r="C21" i="9"/>
  <c r="B22" i="9"/>
  <c r="C23" i="9"/>
  <c r="B24" i="9"/>
  <c r="C25" i="9"/>
  <c r="B26" i="9"/>
  <c r="C27" i="9"/>
  <c r="C29" i="9"/>
  <c r="B30" i="9"/>
  <c r="B31" i="9"/>
  <c r="C6" i="4"/>
  <c r="C5" i="4"/>
  <c r="C4" i="4"/>
  <c r="I8" i="4" s="1"/>
  <c r="C3" i="4"/>
  <c r="B30" i="4"/>
  <c r="B53" i="9" s="1"/>
  <c r="C30" i="4"/>
  <c r="F53" i="9" s="1"/>
  <c r="D30" i="4"/>
  <c r="B31" i="4"/>
  <c r="C31" i="4"/>
  <c r="F54" i="9" s="1"/>
  <c r="D31" i="4"/>
  <c r="B32" i="4"/>
  <c r="C55" i="9" s="1"/>
  <c r="C32" i="4"/>
  <c r="F55" i="9" s="1"/>
  <c r="D32" i="4"/>
  <c r="B33" i="4"/>
  <c r="C56" i="9" s="1"/>
  <c r="C33" i="4"/>
  <c r="F56" i="9" s="1"/>
  <c r="D33" i="4"/>
  <c r="B34" i="4"/>
  <c r="C57" i="9" s="1"/>
  <c r="C34" i="4"/>
  <c r="F57" i="9" s="1"/>
  <c r="D34" i="4"/>
  <c r="B35" i="4"/>
  <c r="C35" i="4"/>
  <c r="F58" i="9" s="1"/>
  <c r="D35" i="4"/>
  <c r="B36" i="4"/>
  <c r="B59" i="9" s="1"/>
  <c r="C36" i="4"/>
  <c r="F59" i="9" s="1"/>
  <c r="D36" i="4"/>
  <c r="B37" i="4"/>
  <c r="B60" i="9" s="1"/>
  <c r="C37" i="4"/>
  <c r="F60" i="9" s="1"/>
  <c r="D37" i="4"/>
  <c r="B38" i="4"/>
  <c r="B61" i="9" s="1"/>
  <c r="C38" i="4"/>
  <c r="F61" i="9" s="1"/>
  <c r="D38" i="4"/>
  <c r="B39" i="4"/>
  <c r="B62" i="9" s="1"/>
  <c r="C39" i="4"/>
  <c r="F62" i="9" s="1"/>
  <c r="D39" i="4"/>
  <c r="C6" i="3"/>
  <c r="C5" i="3"/>
  <c r="B1" i="3"/>
  <c r="B1" i="4"/>
  <c r="B14" i="4"/>
  <c r="B37" i="9" s="1"/>
  <c r="B15" i="4"/>
  <c r="B38" i="9" s="1"/>
  <c r="B16" i="4"/>
  <c r="B17" i="4"/>
  <c r="B40" i="9" s="1"/>
  <c r="B18" i="4"/>
  <c r="B41" i="9" s="1"/>
  <c r="B19" i="4"/>
  <c r="B42" i="9" s="1"/>
  <c r="B20" i="4"/>
  <c r="B43" i="9" s="1"/>
  <c r="B21" i="4"/>
  <c r="C44" i="9" s="1"/>
  <c r="B22" i="4"/>
  <c r="B45" i="9" s="1"/>
  <c r="B23" i="4"/>
  <c r="B46" i="9" s="1"/>
  <c r="B24" i="4"/>
  <c r="B47" i="9" s="1"/>
  <c r="B25" i="4"/>
  <c r="B48" i="9" s="1"/>
  <c r="B26" i="4"/>
  <c r="B49" i="9" s="1"/>
  <c r="B27" i="4"/>
  <c r="B50" i="9" s="1"/>
  <c r="B28" i="4"/>
  <c r="B51" i="9" s="1"/>
  <c r="B29" i="4"/>
  <c r="B52" i="9" s="1"/>
  <c r="B5" i="9"/>
  <c r="C7" i="9"/>
  <c r="X7" i="9"/>
  <c r="B8" i="9"/>
  <c r="AA8" i="9"/>
  <c r="B9" i="9"/>
  <c r="AA9" i="9"/>
  <c r="B10" i="9"/>
  <c r="W10" i="9"/>
  <c r="B11" i="9"/>
  <c r="W11" i="9"/>
  <c r="S12" i="9"/>
  <c r="B13" i="9"/>
  <c r="B14" i="9"/>
  <c r="B15" i="9"/>
  <c r="B16" i="9"/>
  <c r="D29" i="4"/>
  <c r="C29" i="4"/>
  <c r="F52" i="9" s="1"/>
  <c r="D28" i="4"/>
  <c r="C28" i="4"/>
  <c r="F51" i="9" s="1"/>
  <c r="D27" i="4"/>
  <c r="C27" i="4"/>
  <c r="F50" i="9" s="1"/>
  <c r="D26" i="4"/>
  <c r="C26" i="4"/>
  <c r="F49" i="9" s="1"/>
  <c r="D25" i="4"/>
  <c r="C25" i="4"/>
  <c r="F48" i="9" s="1"/>
  <c r="D24" i="4"/>
  <c r="C24" i="4"/>
  <c r="F47" i="9" s="1"/>
  <c r="D23" i="4"/>
  <c r="C23" i="4"/>
  <c r="F46" i="9" s="1"/>
  <c r="D22" i="4"/>
  <c r="C22" i="4"/>
  <c r="F45" i="9" s="1"/>
  <c r="D21" i="4"/>
  <c r="C21" i="4"/>
  <c r="F44" i="9" s="1"/>
  <c r="D20" i="4"/>
  <c r="C20" i="4"/>
  <c r="F43" i="9" s="1"/>
  <c r="D19" i="4"/>
  <c r="C19" i="4"/>
  <c r="F42" i="9" s="1"/>
  <c r="D18" i="4"/>
  <c r="C18" i="4"/>
  <c r="F41" i="9" s="1"/>
  <c r="D17" i="4"/>
  <c r="C17" i="4"/>
  <c r="F40" i="9" s="1"/>
  <c r="H40" i="9"/>
  <c r="D16" i="4"/>
  <c r="C16" i="4"/>
  <c r="F39" i="9" s="1"/>
  <c r="H39" i="9"/>
  <c r="D15" i="4"/>
  <c r="C15" i="4"/>
  <c r="F38" i="9" s="1"/>
  <c r="H38" i="9"/>
  <c r="D14" i="4"/>
  <c r="C14" i="4"/>
  <c r="F37" i="9" s="1"/>
  <c r="H37" i="9"/>
  <c r="D13" i="4"/>
  <c r="C13" i="4"/>
  <c r="F36" i="9" s="1"/>
  <c r="H36" i="9"/>
  <c r="D12" i="4"/>
  <c r="C12" i="4"/>
  <c r="F35" i="9" s="1"/>
  <c r="H35" i="9"/>
  <c r="D11" i="4"/>
  <c r="C11" i="4"/>
  <c r="F34" i="9" s="1"/>
  <c r="H34" i="9"/>
  <c r="C3" i="3"/>
  <c r="D49" i="2"/>
  <c r="D12" i="2" s="1"/>
  <c r="J49" i="2"/>
  <c r="F12" i="2" s="1"/>
  <c r="W33" i="9"/>
  <c r="S11" i="9"/>
  <c r="AA10" i="9"/>
  <c r="Z10" i="9" s="1"/>
  <c r="T34" i="9"/>
  <c r="T35" i="9"/>
  <c r="AB35" i="9"/>
  <c r="X34" i="9"/>
  <c r="AB36" i="9"/>
  <c r="AB33" i="9"/>
  <c r="T36" i="9"/>
  <c r="X36" i="9"/>
  <c r="X8" i="9"/>
  <c r="X9" i="9"/>
  <c r="AB9" i="9"/>
  <c r="T8" i="9"/>
  <c r="X11" i="9"/>
  <c r="T9" i="9"/>
  <c r="AB8" i="9"/>
  <c r="W36" i="9"/>
  <c r="AA35" i="9"/>
  <c r="W34" i="9"/>
  <c r="W40" i="9"/>
  <c r="W39" i="9"/>
  <c r="S10" i="9"/>
  <c r="W9" i="9"/>
  <c r="S8" i="9"/>
  <c r="AA7" i="9"/>
  <c r="AK7" i="9" s="1"/>
  <c r="B7" i="9"/>
  <c r="W6" i="9"/>
  <c r="W4" i="9"/>
  <c r="AA34" i="9"/>
  <c r="Z34" i="9" s="1"/>
  <c r="AA33" i="9"/>
  <c r="AK33" i="9" s="1"/>
  <c r="AK18" i="9"/>
  <c r="E17" i="12" s="1"/>
  <c r="S6" i="9"/>
  <c r="W8" i="9"/>
  <c r="AA39" i="9"/>
  <c r="AK39" i="9" s="1"/>
  <c r="AA37" i="9"/>
  <c r="Z37" i="9" s="1"/>
  <c r="AA40" i="9"/>
  <c r="AK40" i="9" s="1"/>
  <c r="W37" i="9"/>
  <c r="S7" i="9"/>
  <c r="W7" i="9"/>
  <c r="W5" i="9"/>
  <c r="AA5" i="9"/>
  <c r="Z5" i="9" s="1"/>
  <c r="S9" i="9"/>
  <c r="S4" i="9"/>
  <c r="S5" i="9"/>
  <c r="AA4" i="9"/>
  <c r="AK4" i="9" s="1"/>
  <c r="B33" i="12"/>
  <c r="J33" i="12" s="1"/>
  <c r="B35" i="12"/>
  <c r="J35" i="12" s="1"/>
  <c r="S38" i="9"/>
  <c r="T38" i="9"/>
  <c r="T39" i="9"/>
  <c r="C18" i="9"/>
  <c r="B44" i="9"/>
  <c r="C26" i="9"/>
  <c r="C13" i="9"/>
  <c r="C46" i="9"/>
  <c r="W3" i="9"/>
  <c r="S3" i="9"/>
  <c r="J61" i="2"/>
  <c r="X3" i="9"/>
  <c r="T54" i="9"/>
  <c r="C42" i="9"/>
  <c r="AK36" i="9"/>
  <c r="C3" i="9"/>
  <c r="B27" i="9"/>
  <c r="B35" i="9"/>
  <c r="C31" i="9"/>
  <c r="C32" i="9"/>
  <c r="J58" i="12"/>
  <c r="K58" i="12"/>
  <c r="M9" i="12"/>
  <c r="M49" i="12"/>
  <c r="J49" i="12"/>
  <c r="K49" i="12"/>
  <c r="K53" i="12"/>
  <c r="J20" i="12"/>
  <c r="M55" i="12"/>
  <c r="K55" i="12"/>
  <c r="AB5" i="9"/>
  <c r="AB4" i="9"/>
  <c r="AB3" i="9"/>
  <c r="AA6" i="9"/>
  <c r="AK6" i="9" s="1"/>
  <c r="AB6" i="9"/>
  <c r="M20" i="12"/>
  <c r="S33" i="9" l="1"/>
  <c r="B57" i="9"/>
  <c r="AK46" i="9"/>
  <c r="AK44" i="9"/>
  <c r="C61" i="9"/>
  <c r="J40" i="12"/>
  <c r="B55" i="9"/>
  <c r="AK10" i="9"/>
  <c r="E38" i="12"/>
  <c r="AK41" i="9"/>
  <c r="C40" i="12" s="1"/>
  <c r="C37" i="9"/>
  <c r="K61" i="12"/>
  <c r="C59" i="9"/>
  <c r="AP16" i="9"/>
  <c r="K20" i="12"/>
  <c r="AK25" i="9"/>
  <c r="J3" i="12"/>
  <c r="AK5" i="9"/>
  <c r="C4" i="12" s="1"/>
  <c r="M10" i="12"/>
  <c r="M23" i="12"/>
  <c r="C52" i="9"/>
  <c r="K10" i="12"/>
  <c r="L23" i="12"/>
  <c r="M5" i="12"/>
  <c r="C5" i="9"/>
  <c r="J23" i="12"/>
  <c r="C10" i="9"/>
  <c r="J43" i="12"/>
  <c r="K33" i="12"/>
  <c r="L35" i="12"/>
  <c r="K25" i="12"/>
  <c r="L9" i="12"/>
  <c r="C19" i="9"/>
  <c r="AK12" i="9"/>
  <c r="E11" i="12" s="1"/>
  <c r="C16" i="9"/>
  <c r="L10" i="12"/>
  <c r="L53" i="12"/>
  <c r="C9" i="9"/>
  <c r="AK16" i="9"/>
  <c r="B29" i="9"/>
  <c r="C22" i="9"/>
  <c r="AK19" i="9"/>
  <c r="E18" i="12" s="1"/>
  <c r="AK23" i="9"/>
  <c r="AK20" i="9"/>
  <c r="AK29" i="9"/>
  <c r="C28" i="12" s="1"/>
  <c r="C50" i="9"/>
  <c r="C17" i="9"/>
  <c r="C11" i="9"/>
  <c r="C49" i="9"/>
  <c r="Z17" i="9"/>
  <c r="C51" i="9"/>
  <c r="C45" i="9"/>
  <c r="C41" i="9"/>
  <c r="H12" i="2"/>
  <c r="M56" i="12"/>
  <c r="L56" i="12"/>
  <c r="K56" i="12"/>
  <c r="K39" i="12"/>
  <c r="J39" i="12"/>
  <c r="M39" i="12"/>
  <c r="L39" i="12"/>
  <c r="C45" i="12"/>
  <c r="C6" i="12"/>
  <c r="M53" i="12"/>
  <c r="J61" i="12"/>
  <c r="B23" i="9"/>
  <c r="Z33" i="9"/>
  <c r="Z14" i="9"/>
  <c r="AP39" i="9"/>
  <c r="J7" i="12"/>
  <c r="M6" i="12"/>
  <c r="C15" i="9"/>
  <c r="G12" i="2"/>
  <c r="L3" i="12"/>
  <c r="M14" i="12"/>
  <c r="L6" i="12"/>
  <c r="Z24" i="9"/>
  <c r="AK42" i="9"/>
  <c r="C41" i="12" s="1"/>
  <c r="AK48" i="9"/>
  <c r="C47" i="12" s="1"/>
  <c r="AK38" i="9"/>
  <c r="Z4" i="9"/>
  <c r="K14" i="12"/>
  <c r="L14" i="12"/>
  <c r="E6" i="12"/>
  <c r="M45" i="12"/>
  <c r="M50" i="12"/>
  <c r="C47" i="9"/>
  <c r="B21" i="9"/>
  <c r="C24" i="9"/>
  <c r="C53" i="9"/>
  <c r="E12" i="2"/>
  <c r="I12" i="2"/>
  <c r="L47" i="12"/>
  <c r="M47" i="12"/>
  <c r="L8" i="12"/>
  <c r="M8" i="12"/>
  <c r="K8" i="12"/>
  <c r="J29" i="12"/>
  <c r="M29" i="12"/>
  <c r="M59" i="12"/>
  <c r="L59" i="12"/>
  <c r="K59" i="12"/>
  <c r="J59" i="12"/>
  <c r="AU30" i="9"/>
  <c r="AV43" i="9"/>
  <c r="AP45" i="9"/>
  <c r="J17" i="12"/>
  <c r="AP32" i="9"/>
  <c r="AP46" i="9"/>
  <c r="AP47" i="9"/>
  <c r="J50" i="12"/>
  <c r="C14" i="9"/>
  <c r="AK21" i="9"/>
  <c r="C40" i="9"/>
  <c r="K6" i="12"/>
  <c r="AP36" i="9"/>
  <c r="AU21" i="9"/>
  <c r="AU15" i="9"/>
  <c r="AU44" i="9"/>
  <c r="I61" i="2"/>
  <c r="M33" i="12"/>
  <c r="L17" i="12"/>
  <c r="K17" i="12"/>
  <c r="AP22" i="9"/>
  <c r="AP62" i="9"/>
  <c r="AP28" i="9"/>
  <c r="AP25" i="9"/>
  <c r="B25" i="9"/>
  <c r="AK43" i="9"/>
  <c r="E42" i="12" s="1"/>
  <c r="AK31" i="9"/>
  <c r="C30" i="12" s="1"/>
  <c r="C43" i="9"/>
  <c r="AK34" i="9"/>
  <c r="E33" i="12" s="1"/>
  <c r="C56" i="12"/>
  <c r="AV15" i="9"/>
  <c r="AU49" i="9"/>
  <c r="L33" i="12"/>
  <c r="AP29" i="9"/>
  <c r="Z7" i="9"/>
  <c r="AK27" i="9"/>
  <c r="C48" i="9"/>
  <c r="E43" i="12"/>
  <c r="E59" i="12"/>
  <c r="J31" i="12"/>
  <c r="C31" i="12"/>
  <c r="M31" i="12"/>
  <c r="E31" i="12"/>
  <c r="L31" i="12"/>
  <c r="K31" i="12"/>
  <c r="K12" i="12"/>
  <c r="J12" i="12"/>
  <c r="M12" i="12"/>
  <c r="L12" i="12"/>
  <c r="M60" i="12"/>
  <c r="K60" i="12"/>
  <c r="L60" i="12"/>
  <c r="J60" i="12"/>
  <c r="K54" i="12"/>
  <c r="L54" i="12"/>
  <c r="J54" i="12"/>
  <c r="M54" i="12"/>
  <c r="J37" i="12"/>
  <c r="L37" i="12"/>
  <c r="M37" i="12"/>
  <c r="K4" i="12"/>
  <c r="J4" i="12"/>
  <c r="M4" i="12"/>
  <c r="L4" i="12"/>
  <c r="L15" i="12"/>
  <c r="C15" i="12"/>
  <c r="K15" i="12"/>
  <c r="J15" i="12"/>
  <c r="E15" i="12"/>
  <c r="M15" i="12"/>
  <c r="K11" i="12"/>
  <c r="L11" i="12"/>
  <c r="J42" i="12"/>
  <c r="M42" i="12"/>
  <c r="L24" i="12"/>
  <c r="M24" i="12"/>
  <c r="E23" i="12"/>
  <c r="C23" i="12"/>
  <c r="K22" i="12"/>
  <c r="C22" i="12"/>
  <c r="L22" i="12"/>
  <c r="J22" i="12"/>
  <c r="E22" i="12"/>
  <c r="M22" i="12"/>
  <c r="J18" i="12"/>
  <c r="M18" i="12"/>
  <c r="K18" i="12"/>
  <c r="L18" i="12"/>
  <c r="M52" i="12"/>
  <c r="J52" i="12"/>
  <c r="K52" i="12"/>
  <c r="L52" i="12"/>
  <c r="K36" i="12"/>
  <c r="J36" i="12"/>
  <c r="C39" i="12"/>
  <c r="E39" i="12"/>
  <c r="J21" i="12"/>
  <c r="L21" i="12"/>
  <c r="AP18" i="9"/>
  <c r="C2" i="12"/>
  <c r="AV16" i="9"/>
  <c r="AV21" i="9"/>
  <c r="M34" i="12"/>
  <c r="C34" i="9"/>
  <c r="AW43" i="9"/>
  <c r="AW30" i="9"/>
  <c r="C43" i="12"/>
  <c r="Z6" i="9"/>
  <c r="E40" i="12"/>
  <c r="AP43" i="9"/>
  <c r="AP17" i="9"/>
  <c r="AP57" i="9"/>
  <c r="AP14" i="9"/>
  <c r="AP61" i="9"/>
  <c r="AP13" i="9"/>
  <c r="AP27" i="9"/>
  <c r="AP54" i="9"/>
  <c r="AP31" i="9"/>
  <c r="AP11" i="9"/>
  <c r="AP53" i="9"/>
  <c r="AP20" i="9"/>
  <c r="AP37" i="9"/>
  <c r="L29" i="12"/>
  <c r="K13" i="12"/>
  <c r="Z39" i="9"/>
  <c r="AK37" i="9"/>
  <c r="E36" i="12" s="1"/>
  <c r="AK55" i="9"/>
  <c r="E54" i="12" s="1"/>
  <c r="AK22" i="9"/>
  <c r="C21" i="12" s="1"/>
  <c r="Z60" i="9"/>
  <c r="C30" i="9"/>
  <c r="AK61" i="9"/>
  <c r="C60" i="12" s="1"/>
  <c r="C59" i="12"/>
  <c r="J2" i="12"/>
  <c r="AV30" i="9"/>
  <c r="AW15" i="9"/>
  <c r="AV44" i="9"/>
  <c r="AW58" i="9"/>
  <c r="J34" i="12"/>
  <c r="AW21" i="9"/>
  <c r="K2" i="12"/>
  <c r="AP58" i="9"/>
  <c r="AP35" i="9"/>
  <c r="AP15" i="9"/>
  <c r="AP42" i="9"/>
  <c r="AP6" i="9"/>
  <c r="AP56" i="9"/>
  <c r="AP5" i="9"/>
  <c r="AP60" i="9"/>
  <c r="AP12" i="9"/>
  <c r="AP49" i="9"/>
  <c r="AP26" i="9"/>
  <c r="AP3" i="9"/>
  <c r="AP48" i="9"/>
  <c r="AP10" i="9"/>
  <c r="AP51" i="9"/>
  <c r="AP24" i="9"/>
  <c r="AP23" i="9"/>
  <c r="K29" i="12"/>
  <c r="Z40" i="9"/>
  <c r="AK15" i="9"/>
  <c r="AK11" i="9"/>
  <c r="AK58" i="9"/>
  <c r="E57" i="12" s="1"/>
  <c r="AK62" i="9"/>
  <c r="E61" i="12" s="1"/>
  <c r="C8" i="9"/>
  <c r="C36" i="9"/>
  <c r="AU58" i="9"/>
  <c r="L2" i="12"/>
  <c r="E2" i="12"/>
  <c r="AW16" i="9"/>
  <c r="AU43" i="9"/>
  <c r="AV49" i="9"/>
  <c r="AV58" i="9"/>
  <c r="AW49" i="9"/>
  <c r="AW44" i="9"/>
  <c r="AP50" i="9"/>
  <c r="AP30" i="9"/>
  <c r="AP7" i="9"/>
  <c r="AP34" i="9"/>
  <c r="AP41" i="9"/>
  <c r="AP55" i="9"/>
  <c r="AP4" i="9"/>
  <c r="AP44" i="9"/>
  <c r="AP21" i="9"/>
  <c r="AP38" i="9"/>
  <c r="AP52" i="9"/>
  <c r="AP19" i="9"/>
  <c r="B56" i="9"/>
  <c r="C60" i="9"/>
  <c r="C38" i="9"/>
  <c r="C62" i="9"/>
  <c r="AK59" i="9"/>
  <c r="C58" i="12" s="1"/>
  <c r="Z57" i="9"/>
  <c r="C17" i="12"/>
  <c r="E3" i="12"/>
  <c r="J27" i="12"/>
  <c r="L27" i="12"/>
  <c r="C35" i="12"/>
  <c r="K35" i="12"/>
  <c r="L25" i="12"/>
  <c r="J41" i="12"/>
  <c r="K27" i="12"/>
  <c r="L13" i="12"/>
  <c r="E19" i="12"/>
  <c r="K3" i="12"/>
  <c r="K41" i="12"/>
  <c r="M25" i="12"/>
  <c r="E16" i="12"/>
  <c r="L51" i="12"/>
  <c r="C3" i="12"/>
  <c r="E35" i="12"/>
  <c r="M35" i="12"/>
  <c r="J8" i="12"/>
  <c r="C24" i="12"/>
  <c r="J5" i="12"/>
  <c r="K47" i="12"/>
  <c r="L41" i="12"/>
  <c r="K21" i="12"/>
  <c r="M16" i="12"/>
  <c r="E13" i="12"/>
  <c r="K32" i="12"/>
  <c r="M7" i="12"/>
  <c r="E24" i="12"/>
  <c r="M51" i="12"/>
  <c r="J19" i="12"/>
  <c r="J46" i="12"/>
  <c r="K57" i="12"/>
  <c r="K5" i="12"/>
  <c r="J45" i="12"/>
  <c r="E45" i="12"/>
  <c r="M21" i="12"/>
  <c r="J16" i="12"/>
  <c r="K16" i="12"/>
  <c r="J13" i="12"/>
  <c r="J32" i="12"/>
  <c r="K24" i="12"/>
  <c r="L19" i="12"/>
  <c r="L46" i="12"/>
  <c r="M57" i="12"/>
  <c r="L57" i="12"/>
  <c r="C32" i="12"/>
  <c r="J24" i="12"/>
  <c r="K45" i="12"/>
  <c r="J47" i="12"/>
  <c r="C16" i="12"/>
  <c r="C13" i="12"/>
  <c r="L34" i="12"/>
  <c r="M46" i="12"/>
  <c r="E5" i="12"/>
  <c r="C5" i="12"/>
  <c r="B6" i="9"/>
  <c r="C6" i="9"/>
  <c r="C58" i="9"/>
  <c r="B58" i="9"/>
  <c r="B54" i="9"/>
  <c r="C54" i="9"/>
  <c r="C20" i="9"/>
  <c r="B20" i="9"/>
  <c r="B4" i="9"/>
  <c r="C4" i="9"/>
  <c r="L30" i="12"/>
  <c r="K30" i="12"/>
  <c r="J30" i="12"/>
  <c r="C9" i="12"/>
  <c r="K9" i="12"/>
  <c r="E9" i="12"/>
  <c r="Z30" i="9"/>
  <c r="AK30" i="9"/>
  <c r="Z26" i="9"/>
  <c r="AK26" i="9"/>
  <c r="Z13" i="9"/>
  <c r="AK13" i="9"/>
  <c r="L38" i="12"/>
  <c r="C38" i="12"/>
  <c r="J38" i="12"/>
  <c r="M38" i="12"/>
  <c r="AK45" i="9"/>
  <c r="E44" i="12" s="1"/>
  <c r="Z45" i="9"/>
  <c r="Z47" i="9"/>
  <c r="AK47" i="9"/>
  <c r="Z52" i="9"/>
  <c r="AK52" i="9"/>
  <c r="C51" i="12" s="1"/>
  <c r="J56" i="12"/>
  <c r="E56" i="12"/>
  <c r="M11" i="12"/>
  <c r="J11" i="12"/>
  <c r="K50" i="12"/>
  <c r="L43" i="12"/>
  <c r="K43" i="12"/>
  <c r="L40" i="12"/>
  <c r="K40" i="12"/>
  <c r="M36" i="12"/>
  <c r="L36" i="12"/>
  <c r="AU16" i="9"/>
  <c r="Z9" i="9"/>
  <c r="AK9" i="9"/>
  <c r="L28" i="12"/>
  <c r="J28" i="12"/>
  <c r="K28" i="12"/>
  <c r="AK51" i="9"/>
  <c r="C50" i="12" s="1"/>
  <c r="Z51" i="9"/>
  <c r="Z56" i="9"/>
  <c r="AK56" i="9"/>
  <c r="M32" i="12"/>
  <c r="E32" i="12"/>
  <c r="M58" i="12"/>
  <c r="L58" i="12"/>
  <c r="K42" i="12"/>
  <c r="L42" i="12"/>
  <c r="K37" i="12"/>
  <c r="E37" i="12"/>
  <c r="C37" i="12"/>
  <c r="Z35" i="9"/>
  <c r="AK35" i="9"/>
  <c r="B28" i="9"/>
  <c r="C28" i="9"/>
  <c r="E26" i="12"/>
  <c r="M26" i="12"/>
  <c r="L26" i="12"/>
  <c r="J26" i="12"/>
  <c r="C26" i="12"/>
  <c r="Z28" i="9"/>
  <c r="AK28" i="9"/>
  <c r="Z50" i="9"/>
  <c r="AK50" i="9"/>
  <c r="C49" i="12" s="1"/>
  <c r="Z54" i="9"/>
  <c r="AK54" i="9"/>
  <c r="B33" i="9"/>
  <c r="C33" i="9"/>
  <c r="J55" i="12"/>
  <c r="L55" i="12"/>
  <c r="L49" i="12"/>
  <c r="B12" i="9"/>
  <c r="C12" i="9"/>
  <c r="AK8" i="9"/>
  <c r="E7" i="12" s="1"/>
  <c r="Z8" i="9"/>
  <c r="B39" i="9"/>
  <c r="C39" i="9"/>
  <c r="L7" i="12"/>
  <c r="Z49" i="9"/>
  <c r="AK49" i="9"/>
  <c r="C48" i="12" s="1"/>
  <c r="Z53" i="9"/>
  <c r="AK53" i="9"/>
  <c r="C19" i="12"/>
  <c r="M19" i="12"/>
  <c r="M61" i="12"/>
  <c r="J51" i="12"/>
  <c r="L48" i="12"/>
  <c r="K48" i="12"/>
  <c r="J48" i="12"/>
  <c r="K44" i="12"/>
  <c r="L44" i="12"/>
  <c r="J44" i="12"/>
  <c r="M44" i="12"/>
  <c r="AP63" i="9"/>
  <c r="C42" i="12" l="1"/>
  <c r="E4" i="12"/>
  <c r="E41" i="12"/>
  <c r="C54" i="12"/>
  <c r="E58" i="12"/>
  <c r="E47" i="12"/>
  <c r="C57" i="12"/>
  <c r="C18" i="12"/>
  <c r="C11" i="12"/>
  <c r="E28" i="12"/>
  <c r="K7" i="2"/>
  <c r="M61" i="2" s="1"/>
  <c r="C61" i="12"/>
  <c r="C33" i="12"/>
  <c r="E30" i="12"/>
  <c r="E21" i="12"/>
  <c r="C20" i="12"/>
  <c r="E20" i="12"/>
  <c r="E51" i="12"/>
  <c r="E10" i="12"/>
  <c r="C10" i="12"/>
  <c r="C36" i="12"/>
  <c r="E14" i="12"/>
  <c r="C14" i="12"/>
  <c r="E60" i="12"/>
  <c r="C44" i="12"/>
  <c r="C53" i="12"/>
  <c r="E53" i="12"/>
  <c r="E27" i="12"/>
  <c r="C27" i="12"/>
  <c r="E8" i="12"/>
  <c r="C8" i="12"/>
  <c r="E50" i="12"/>
  <c r="C46" i="12"/>
  <c r="E46" i="12"/>
  <c r="C12" i="12"/>
  <c r="E12" i="12"/>
  <c r="C29" i="12"/>
  <c r="E29" i="12"/>
  <c r="E48" i="12"/>
  <c r="E52" i="12"/>
  <c r="C52" i="12"/>
  <c r="C7" i="12"/>
  <c r="E34" i="12"/>
  <c r="C34" i="12"/>
  <c r="C25" i="12"/>
  <c r="E25" i="12"/>
  <c r="E49" i="12"/>
  <c r="C55" i="12"/>
  <c r="E55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5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Ｄ５ セルが
「その他」の場合
８文字以内で入力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9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</rPr>
          <t xml:space="preserve">種目をリストから選んでください。
</t>
        </r>
        <r>
          <rPr>
            <sz val="9"/>
            <color indexed="81"/>
            <rFont val="ＭＳ Ｐゴシック"/>
            <family val="3"/>
          </rPr>
          <t>&lt;最高記録記入例&gt;
　　１１秒８６→</t>
        </r>
        <r>
          <rPr>
            <b/>
            <sz val="11"/>
            <color indexed="81"/>
            <rFont val="ＭＳ Ｐゴシック"/>
            <family val="3"/>
          </rPr>
          <t>11.86</t>
        </r>
        <r>
          <rPr>
            <sz val="9"/>
            <color indexed="81"/>
            <rFont val="ＭＳ Ｐゴシック"/>
            <family val="3"/>
          </rPr>
          <t xml:space="preserve">
　　２分３６秒３８→</t>
        </r>
        <r>
          <rPr>
            <b/>
            <sz val="11"/>
            <color indexed="81"/>
            <rFont val="ＭＳ Ｐゴシック"/>
            <family val="3"/>
          </rPr>
          <t>2.36.38</t>
        </r>
        <r>
          <rPr>
            <sz val="9"/>
            <color indexed="81"/>
            <rFont val="ＭＳ Ｐゴシック"/>
            <family val="3"/>
          </rPr>
          <t xml:space="preserve">
　　６ｍ３８→</t>
        </r>
        <r>
          <rPr>
            <b/>
            <sz val="11"/>
            <color indexed="81"/>
            <rFont val="ＭＳ Ｐゴシック"/>
            <family val="3"/>
          </rPr>
          <t xml:space="preserve">6.38
</t>
        </r>
        <r>
          <rPr>
            <b/>
            <sz val="9"/>
            <color indexed="81"/>
            <rFont val="ＭＳ Ｐゴシック"/>
            <family val="3"/>
          </rPr>
          <t>最高記録又は参考記録を入力してください。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9" authorId="0" shapeId="0" xr:uid="{00000000-0006-0000-0200-000001000000}">
      <text>
        <r>
          <rPr>
            <sz val="9"/>
            <color indexed="81"/>
            <rFont val="ＭＳ Ｐゴシック"/>
            <family val="3"/>
          </rPr>
          <t>&lt;記入例&gt;
１１秒８６→</t>
        </r>
        <r>
          <rPr>
            <b/>
            <sz val="11"/>
            <color indexed="81"/>
            <rFont val="ＭＳ Ｐゴシック"/>
            <family val="3"/>
          </rPr>
          <t>11.86</t>
        </r>
        <r>
          <rPr>
            <sz val="9"/>
            <color indexed="81"/>
            <rFont val="ＭＳ Ｐゴシック"/>
            <family val="3"/>
          </rPr>
          <t xml:space="preserve">
２分３６秒３８→</t>
        </r>
        <r>
          <rPr>
            <b/>
            <sz val="11"/>
            <color indexed="81"/>
            <rFont val="ＭＳ Ｐゴシック"/>
            <family val="3"/>
          </rPr>
          <t>2.36.38</t>
        </r>
        <r>
          <rPr>
            <sz val="9"/>
            <color indexed="81"/>
            <rFont val="ＭＳ Ｐゴシック"/>
            <family val="3"/>
          </rPr>
          <t xml:space="preserve">
６ｍ３８→</t>
        </r>
        <r>
          <rPr>
            <b/>
            <sz val="11"/>
            <color indexed="81"/>
            <rFont val="ＭＳ Ｐゴシック"/>
            <family val="3"/>
          </rPr>
          <t xml:space="preserve">6.38
</t>
        </r>
        <r>
          <rPr>
            <b/>
            <sz val="9"/>
            <color indexed="81"/>
            <rFont val="ＭＳ Ｐゴシック"/>
            <family val="3"/>
          </rPr>
          <t>最高記録又は参考記録を入力してください。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J1" authorId="0" shapeId="0" xr:uid="{00000000-0006-0000-0500-000001000000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　JPN</t>
        </r>
      </text>
    </comment>
    <comment ref="K1" authorId="0" shapeId="0" xr:uid="{00000000-0006-0000-0500-000002000000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　1=男　2=女</t>
        </r>
      </text>
    </comment>
    <comment ref="P1" authorId="0" shapeId="0" xr:uid="{00000000-0006-0000-0500-000003000000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 空知 = ４９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1" authorId="0" shapeId="0" xr:uid="{00000000-0006-0000-06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MS P ゴシック"/>
            <family val="3"/>
            <charset val="128"/>
          </rPr>
          <t xml:space="preserve"> 500番台の連番</t>
        </r>
      </text>
    </comment>
    <comment ref="I1" authorId="0" shapeId="0" xr:uid="{00000000-0006-0000-0600-000002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　</t>
        </r>
        <r>
          <rPr>
            <sz val="11"/>
            <color indexed="81"/>
            <rFont val="MS P ゴシック"/>
            <family val="3"/>
            <charset val="128"/>
          </rPr>
          <t>Team内 連番</t>
        </r>
      </text>
    </comment>
  </commentList>
</comments>
</file>

<file path=xl/sharedStrings.xml><?xml version="1.0" encoding="utf-8"?>
<sst xmlns="http://schemas.openxmlformats.org/spreadsheetml/2006/main" count="898" uniqueCount="529">
  <si>
    <t>開催日</t>
  </si>
  <si>
    <t>男　　　子</t>
  </si>
  <si>
    <t>女　　　子</t>
  </si>
  <si>
    <t>学年</t>
  </si>
  <si>
    <t>男子登録数</t>
  </si>
  <si>
    <t>名</t>
  </si>
  <si>
    <t>女子登録数</t>
  </si>
  <si>
    <t>区　分</t>
  </si>
  <si>
    <t>申込責任者名</t>
  </si>
  <si>
    <t>番号</t>
  </si>
  <si>
    <t>氏　名</t>
  </si>
  <si>
    <t>最高記録</t>
  </si>
  <si>
    <t>陸協</t>
    <rPh sb="0" eb="1">
      <t>リク</t>
    </rPh>
    <rPh sb="1" eb="2">
      <t>キョウ</t>
    </rPh>
    <phoneticPr fontId="1"/>
  </si>
  <si>
    <t>中学</t>
  </si>
  <si>
    <t>　</t>
  </si>
  <si>
    <t>小学</t>
  </si>
  <si>
    <t>高校</t>
  </si>
  <si>
    <t>走幅跳</t>
  </si>
  <si>
    <t>リレー</t>
    <phoneticPr fontId="1"/>
  </si>
  <si>
    <t>一般</t>
    <phoneticPr fontId="1"/>
  </si>
  <si>
    <t>中学男子</t>
    <rPh sb="0" eb="2">
      <t>チュウガク</t>
    </rPh>
    <rPh sb="2" eb="4">
      <t>ダンシ</t>
    </rPh>
    <phoneticPr fontId="1"/>
  </si>
  <si>
    <t>中学女子</t>
    <rPh sb="0" eb="2">
      <t>チュウガク</t>
    </rPh>
    <rPh sb="2" eb="4">
      <t>ジョシ</t>
    </rPh>
    <phoneticPr fontId="1"/>
  </si>
  <si>
    <t>高校男子</t>
    <rPh sb="0" eb="2">
      <t>コウコウ</t>
    </rPh>
    <rPh sb="2" eb="4">
      <t>ダンシ</t>
    </rPh>
    <phoneticPr fontId="1"/>
  </si>
  <si>
    <t>高校女子</t>
    <rPh sb="0" eb="2">
      <t>コウコウ</t>
    </rPh>
    <rPh sb="2" eb="4">
      <t>ジョシ</t>
    </rPh>
    <phoneticPr fontId="1"/>
  </si>
  <si>
    <t>一般男子</t>
    <rPh sb="0" eb="2">
      <t>イッパン</t>
    </rPh>
    <rPh sb="2" eb="4">
      <t>ダンシ</t>
    </rPh>
    <phoneticPr fontId="1"/>
  </si>
  <si>
    <t>一般女子</t>
    <rPh sb="0" eb="2">
      <t>イッパン</t>
    </rPh>
    <rPh sb="2" eb="4">
      <t>ジョシ</t>
    </rPh>
    <phoneticPr fontId="1"/>
  </si>
  <si>
    <t>小学男子</t>
    <rPh sb="0" eb="2">
      <t>ショウガク</t>
    </rPh>
    <rPh sb="2" eb="4">
      <t>ダンシ</t>
    </rPh>
    <phoneticPr fontId="1"/>
  </si>
  <si>
    <t>小学女子</t>
    <rPh sb="0" eb="2">
      <t>ショウガク</t>
    </rPh>
    <rPh sb="2" eb="4">
      <t>ジョシ</t>
    </rPh>
    <phoneticPr fontId="1"/>
  </si>
  <si>
    <t>区分</t>
    <rPh sb="0" eb="2">
      <t>クブン</t>
    </rPh>
    <phoneticPr fontId="1"/>
  </si>
  <si>
    <t>アスリート
ビブス</t>
    <phoneticPr fontId="1"/>
  </si>
  <si>
    <t>参加校</t>
    <rPh sb="0" eb="2">
      <t>サンカ</t>
    </rPh>
    <rPh sb="2" eb="3">
      <t>コウ</t>
    </rPh>
    <phoneticPr fontId="1"/>
  </si>
  <si>
    <t>１種目</t>
    <rPh sb="1" eb="3">
      <t>シュモク</t>
    </rPh>
    <phoneticPr fontId="1"/>
  </si>
  <si>
    <t>２種目</t>
    <rPh sb="1" eb="3">
      <t>シュモク</t>
    </rPh>
    <phoneticPr fontId="1"/>
  </si>
  <si>
    <t>合計</t>
    <rPh sb="0" eb="2">
      <t>ゴウケイ</t>
    </rPh>
    <phoneticPr fontId="1"/>
  </si>
  <si>
    <t>新規人数</t>
    <rPh sb="0" eb="2">
      <t>シンキ</t>
    </rPh>
    <rPh sb="2" eb="4">
      <t>ニンズウ</t>
    </rPh>
    <phoneticPr fontId="1"/>
  </si>
  <si>
    <t>参加費</t>
    <rPh sb="0" eb="3">
      <t>サンカヒ</t>
    </rPh>
    <phoneticPr fontId="1"/>
  </si>
  <si>
    <t>備考</t>
    <rPh sb="0" eb="2">
      <t>ビコウ</t>
    </rPh>
    <phoneticPr fontId="1"/>
  </si>
  <si>
    <t>アスリート
ビブス</t>
    <phoneticPr fontId="1"/>
  </si>
  <si>
    <t>アスリート
ビブス</t>
    <phoneticPr fontId="1" type="halfwidthKatakana" alignment="center"/>
  </si>
  <si>
    <t>情報処理</t>
    <rPh sb="0" eb="2">
      <t>ｼﾞｮｳﾎｳ</t>
    </rPh>
    <rPh sb="2" eb="4">
      <t>ｼｮﾘ</t>
    </rPh>
    <phoneticPr fontId="1" type="halfwidthKatakana" alignment="center"/>
  </si>
  <si>
    <t>アナウンサー</t>
    <phoneticPr fontId="1" type="halfwidthKatakana" alignment="center"/>
  </si>
  <si>
    <t>競技者係</t>
    <rPh sb="0" eb="3">
      <t>ｷｮｳｷﾞｼｬ</t>
    </rPh>
    <rPh sb="3" eb="4">
      <t>ｶｶﾘ</t>
    </rPh>
    <phoneticPr fontId="1" type="halfwidthKatakana" alignment="center"/>
  </si>
  <si>
    <t>写真判定</t>
    <rPh sb="0" eb="2">
      <t>ｼｬｼﾝ</t>
    </rPh>
    <rPh sb="2" eb="4">
      <t>ﾊﾝﾃｲ</t>
    </rPh>
    <phoneticPr fontId="1" type="halfwidthKatakana" alignment="center"/>
  </si>
  <si>
    <t>出発係</t>
    <rPh sb="0" eb="2">
      <t>ｼｭｯﾊﾟﾂ</t>
    </rPh>
    <rPh sb="2" eb="3">
      <t>ｶｶﾘ</t>
    </rPh>
    <phoneticPr fontId="1" type="halfwidthKatakana" alignment="center"/>
  </si>
  <si>
    <t>周回記録</t>
    <rPh sb="0" eb="2">
      <t>ｼｭｳｶｲ</t>
    </rPh>
    <rPh sb="2" eb="4">
      <t>ｷﾛｸ</t>
    </rPh>
    <phoneticPr fontId="1" type="halfwidthKatakana" alignment="center"/>
  </si>
  <si>
    <t>スターター</t>
    <phoneticPr fontId="1" type="halfwidthKatakana" alignment="center"/>
  </si>
  <si>
    <t>決審・計時</t>
    <rPh sb="0" eb="1">
      <t>ｹﾂ</t>
    </rPh>
    <rPh sb="1" eb="2">
      <t>ｼﾝ</t>
    </rPh>
    <rPh sb="3" eb="5">
      <t>ｹｲｼﾞ</t>
    </rPh>
    <phoneticPr fontId="1" type="halfwidthKatakana" alignment="center"/>
  </si>
  <si>
    <t>記録員</t>
    <rPh sb="0" eb="2">
      <t>ｷﾛｸ</t>
    </rPh>
    <rPh sb="2" eb="3">
      <t>ｲﾝ</t>
    </rPh>
    <phoneticPr fontId="1" type="halfwidthKatakana" alignment="center"/>
  </si>
  <si>
    <t>投てき</t>
    <rPh sb="0" eb="1">
      <t>ﾄｳ</t>
    </rPh>
    <phoneticPr fontId="1" type="halfwidthKatakana" alignment="center"/>
  </si>
  <si>
    <t>用器具係</t>
    <rPh sb="0" eb="1">
      <t>ﾖｳ</t>
    </rPh>
    <rPh sb="1" eb="3">
      <t>ｷｸﾞ</t>
    </rPh>
    <rPh sb="3" eb="4">
      <t>ｶｶﾘ</t>
    </rPh>
    <phoneticPr fontId="1" type="halfwidthKatakana" alignment="center"/>
  </si>
  <si>
    <t>役員係</t>
    <rPh sb="0" eb="2">
      <t>ﾔｸｲﾝ</t>
    </rPh>
    <rPh sb="2" eb="3">
      <t>ｶｶﾘ</t>
    </rPh>
    <phoneticPr fontId="1" type="halfwidthKatakana" alignment="center"/>
  </si>
  <si>
    <t>監察員</t>
    <rPh sb="0" eb="2">
      <t>ｶﾝｻﾂ</t>
    </rPh>
    <rPh sb="2" eb="3">
      <t>ｲﾝ</t>
    </rPh>
    <phoneticPr fontId="1" type="halfwidthKatakana" alignment="center"/>
  </si>
  <si>
    <t>風力計測</t>
    <rPh sb="0" eb="2">
      <t>ﾌｳﾘｮｸ</t>
    </rPh>
    <rPh sb="2" eb="4">
      <t>ｹｲｿｸ</t>
    </rPh>
    <phoneticPr fontId="1" type="halfwidthKatakana" alignment="center"/>
  </si>
  <si>
    <t>一　任</t>
    <rPh sb="0" eb="1">
      <t>ｲｯ</t>
    </rPh>
    <rPh sb="2" eb="3">
      <t>ﾆﾝ</t>
    </rPh>
    <phoneticPr fontId="1" type="halfwidthKatakana" alignment="center"/>
  </si>
  <si>
    <t>跳　躍</t>
    <rPh sb="0" eb="1">
      <t>ﾁｮｳ</t>
    </rPh>
    <rPh sb="2" eb="3">
      <t>ﾔｸ</t>
    </rPh>
    <phoneticPr fontId="1" type="halfwidthKatakana" alignment="center"/>
  </si>
  <si>
    <t>NO.</t>
    <phoneticPr fontId="1"/>
  </si>
  <si>
    <t>審判名①</t>
    <rPh sb="0" eb="2">
      <t>シンパン</t>
    </rPh>
    <rPh sb="2" eb="3">
      <t>メイ</t>
    </rPh>
    <phoneticPr fontId="1"/>
  </si>
  <si>
    <t>希望審判①</t>
    <rPh sb="0" eb="2">
      <t>キボウ</t>
    </rPh>
    <rPh sb="2" eb="4">
      <t>シンパン</t>
    </rPh>
    <phoneticPr fontId="1"/>
  </si>
  <si>
    <t>審判名②</t>
    <rPh sb="0" eb="2">
      <t>シンパン</t>
    </rPh>
    <rPh sb="2" eb="3">
      <t>メイ</t>
    </rPh>
    <phoneticPr fontId="1"/>
  </si>
  <si>
    <t>希望審判②</t>
    <rPh sb="0" eb="2">
      <t>キボウ</t>
    </rPh>
    <rPh sb="2" eb="4">
      <t>シンパン</t>
    </rPh>
    <phoneticPr fontId="1"/>
  </si>
  <si>
    <t>男子</t>
    <rPh sb="0" eb="1">
      <t>オトコ</t>
    </rPh>
    <rPh sb="1" eb="2">
      <t>コ</t>
    </rPh>
    <phoneticPr fontId="1"/>
  </si>
  <si>
    <t>&lt;</t>
    <phoneticPr fontId="1"/>
  </si>
  <si>
    <t>&gt;</t>
    <phoneticPr fontId="1"/>
  </si>
  <si>
    <t>女子</t>
    <rPh sb="0" eb="1">
      <t>オンナ</t>
    </rPh>
    <rPh sb="1" eb="2">
      <t>コ</t>
    </rPh>
    <phoneticPr fontId="1"/>
  </si>
  <si>
    <t>所属団体・学校名</t>
    <rPh sb="0" eb="2">
      <t>ｼｮｿﾞｸ</t>
    </rPh>
    <rPh sb="2" eb="4">
      <t>ﾀﾞﾝﾀｲ</t>
    </rPh>
    <rPh sb="5" eb="8">
      <t>ｶﾞｯｺｳﾒｲ</t>
    </rPh>
    <phoneticPr fontId="1" type="halfwidthKatakana" alignment="center"/>
  </si>
  <si>
    <t>4×
400ｍR</t>
    <phoneticPr fontId="1"/>
  </si>
  <si>
    <t>一種目</t>
    <rPh sb="0" eb="1">
      <t>イチ</t>
    </rPh>
    <rPh sb="1" eb="3">
      <t>シュモク</t>
    </rPh>
    <phoneticPr fontId="1"/>
  </si>
  <si>
    <t>二種目</t>
    <rPh sb="0" eb="1">
      <t>ニ</t>
    </rPh>
    <rPh sb="1" eb="3">
      <t>シュモク</t>
    </rPh>
    <phoneticPr fontId="1"/>
  </si>
  <si>
    <t>（C）</t>
    <phoneticPr fontId="1"/>
  </si>
  <si>
    <t>（A）</t>
    <phoneticPr fontId="1" type="halfwidthKatakana" alignment="center"/>
  </si>
  <si>
    <t>参加料合計</t>
    <rPh sb="0" eb="3">
      <t>サンカリョウ</t>
    </rPh>
    <rPh sb="3" eb="5">
      <t>ゴウケイ</t>
    </rPh>
    <phoneticPr fontId="1"/>
  </si>
  <si>
    <t>人数合計</t>
    <rPh sb="0" eb="2">
      <t>ﾆﾝｽﾞｳ</t>
    </rPh>
    <rPh sb="2" eb="4">
      <t>ｺﾞｳｹｲ</t>
    </rPh>
    <phoneticPr fontId="1" type="halfwidthKatakana" alignment="center"/>
  </si>
  <si>
    <t>4×400ｍR</t>
    <phoneticPr fontId="1"/>
  </si>
  <si>
    <t>（B）</t>
    <phoneticPr fontId="1"/>
  </si>
  <si>
    <t>参加料合計</t>
    <rPh sb="0" eb="3">
      <t>ｻﾝｶﾘｮｳ</t>
    </rPh>
    <rPh sb="3" eb="5">
      <t>ｺﾞｳｹｲ</t>
    </rPh>
    <phoneticPr fontId="1" type="halfwidthKatakana" alignment="center"/>
  </si>
  <si>
    <t>②略称/
　　ﾌﾘｶﾞﾅ(半角入力)</t>
    <rPh sb="1" eb="3">
      <t>リャクショウ</t>
    </rPh>
    <rPh sb="13" eb="15">
      <t>ハンカク</t>
    </rPh>
    <rPh sb="15" eb="17">
      <t>ニュウリョク</t>
    </rPh>
    <phoneticPr fontId="1"/>
  </si>
  <si>
    <t>④審判員氏名
　　　(1人目/2人目)</t>
    <rPh sb="1" eb="3">
      <t>シンパン</t>
    </rPh>
    <rPh sb="3" eb="4">
      <t>イン</t>
    </rPh>
    <rPh sb="4" eb="6">
      <t>シメイ</t>
    </rPh>
    <rPh sb="12" eb="13">
      <t>ニン</t>
    </rPh>
    <rPh sb="13" eb="14">
      <t>メ</t>
    </rPh>
    <rPh sb="16" eb="17">
      <t>ニン</t>
    </rPh>
    <rPh sb="17" eb="18">
      <t>メ</t>
    </rPh>
    <phoneticPr fontId="1"/>
  </si>
  <si>
    <t>男子人数</t>
    <rPh sb="2" eb="4">
      <t>ﾆﾝｽﾞｳ</t>
    </rPh>
    <phoneticPr fontId="1" type="halfwidthKatakana" alignment="center"/>
  </si>
  <si>
    <t>女子人数</t>
    <rPh sb="2" eb="4">
      <t>ﾆﾝｽﾞｳ</t>
    </rPh>
    <phoneticPr fontId="1" type="halfwidthKatakana" alignment="center"/>
  </si>
  <si>
    <t>男子参加料</t>
    <rPh sb="0" eb="2">
      <t>ﾀﾞﾝｼ</t>
    </rPh>
    <rPh sb="2" eb="5">
      <t>ｻﾝｶﾘｮｳ</t>
    </rPh>
    <phoneticPr fontId="1" type="halfwidthKatakana" alignment="center"/>
  </si>
  <si>
    <t>女子参加料</t>
    <rPh sb="0" eb="2">
      <t>ｼﾞｮｼ</t>
    </rPh>
    <rPh sb="2" eb="5">
      <t>ｻﾝｶﾘｮｳ</t>
    </rPh>
    <phoneticPr fontId="1" type="halfwidthKatakana" alignment="center"/>
  </si>
  <si>
    <t>受付
NO.</t>
    <rPh sb="0" eb="2">
      <t>ｳｹﾂｹ</t>
    </rPh>
    <phoneticPr fontId="1" type="halfwidthKatakana" alignment="center"/>
  </si>
  <si>
    <t>　希望審判
　　　(1人目/2人目)</t>
    <rPh sb="1" eb="3">
      <t>キボウ</t>
    </rPh>
    <rPh sb="3" eb="5">
      <t>シンパン</t>
    </rPh>
    <rPh sb="11" eb="12">
      <t>ニン</t>
    </rPh>
    <rPh sb="12" eb="13">
      <t>メ</t>
    </rPh>
    <rPh sb="15" eb="16">
      <t>ニン</t>
    </rPh>
    <rPh sb="16" eb="17">
      <t>メ</t>
    </rPh>
    <phoneticPr fontId="1"/>
  </si>
  <si>
    <t>陸協名</t>
    <phoneticPr fontId="1" type="halfwidthKatakana" alignment="center"/>
  </si>
  <si>
    <t>申込責任者</t>
    <rPh sb="0" eb="2">
      <t>ﾓｳｼｺﾐ</t>
    </rPh>
    <rPh sb="2" eb="5">
      <t>ｾｷﾆﾝｼｬ</t>
    </rPh>
    <phoneticPr fontId="1" type="halfwidthKatakana" alignment="center"/>
  </si>
  <si>
    <t>連絡先</t>
    <rPh sb="0" eb="3">
      <t>ﾚﾝﾗｸｻｷ</t>
    </rPh>
    <phoneticPr fontId="1" type="halfwidthKatakana" alignment="center"/>
  </si>
  <si>
    <t>100m</t>
  </si>
  <si>
    <t>800m</t>
  </si>
  <si>
    <t>未就学男子</t>
    <rPh sb="0" eb="3">
      <t>ミシュウガク</t>
    </rPh>
    <rPh sb="3" eb="5">
      <t>ダンシ</t>
    </rPh>
    <phoneticPr fontId="1"/>
  </si>
  <si>
    <t>未就学女子</t>
    <rPh sb="0" eb="3">
      <t>ミシュウガク</t>
    </rPh>
    <rPh sb="3" eb="5">
      <t>ジョシ</t>
    </rPh>
    <phoneticPr fontId="1"/>
  </si>
  <si>
    <t>⑩　学年</t>
    <phoneticPr fontId="1" type="halfwidthKatakana" alignment="center"/>
  </si>
  <si>
    <r>
      <t xml:space="preserve">⑧　氏　　名
</t>
    </r>
    <r>
      <rPr>
        <sz val="6"/>
        <color indexed="8"/>
        <rFont val="ＭＳ Ｐ明朝"/>
        <family val="1"/>
      </rPr>
      <t>(姓と名の間にスペース)</t>
    </r>
    <rPh sb="8" eb="9">
      <t>ｾｲ</t>
    </rPh>
    <rPh sb="10" eb="11">
      <t>ﾒｲ</t>
    </rPh>
    <rPh sb="12" eb="13">
      <t>ｱｲﾀﾞ</t>
    </rPh>
    <phoneticPr fontId="1" type="halfwidthKatakana" alignment="center"/>
  </si>
  <si>
    <t>参加料</t>
    <rPh sb="0" eb="3">
      <t>ｻﾝｶﾘｮｳ</t>
    </rPh>
    <phoneticPr fontId="1" type="halfwidthKatakana" alignment="center"/>
  </si>
  <si>
    <t>☆欄が足りない場合は別データを作ってください</t>
    <rPh sb="1" eb="2">
      <t>ラン</t>
    </rPh>
    <rPh sb="3" eb="4">
      <t>タ</t>
    </rPh>
    <rPh sb="7" eb="9">
      <t>バアイ</t>
    </rPh>
    <rPh sb="10" eb="11">
      <t>ベツ</t>
    </rPh>
    <rPh sb="15" eb="16">
      <t>ツク</t>
    </rPh>
    <phoneticPr fontId="1"/>
  </si>
  <si>
    <t>③申込責任者
　　　　／　電話番号</t>
    <rPh sb="1" eb="3">
      <t>モウシコミ</t>
    </rPh>
    <rPh sb="3" eb="6">
      <t>セキニンシャ</t>
    </rPh>
    <rPh sb="13" eb="17">
      <t>デンワバンゴウ</t>
    </rPh>
    <phoneticPr fontId="1"/>
  </si>
  <si>
    <r>
      <t xml:space="preserve">⑧　氏　　名
</t>
    </r>
    <r>
      <rPr>
        <sz val="6"/>
        <color indexed="10"/>
        <rFont val="ＭＳ Ｐ明朝"/>
        <family val="1"/>
      </rPr>
      <t>(姓と名の間にスペース)</t>
    </r>
    <rPh sb="8" eb="9">
      <t>ｾｲ</t>
    </rPh>
    <rPh sb="10" eb="11">
      <t>ﾒｲ</t>
    </rPh>
    <rPh sb="12" eb="13">
      <t>ｱｲﾀﾞ</t>
    </rPh>
    <phoneticPr fontId="1" type="halfwidthKatakana" alignment="center"/>
  </si>
  <si>
    <t>⑪　所　属</t>
    <rPh sb="2" eb="3">
      <t>ﾄｺﾛ</t>
    </rPh>
    <rPh sb="4" eb="5">
      <t>ｿﾞｸ</t>
    </rPh>
    <phoneticPr fontId="1" type="halfwidthKatakana" alignment="center"/>
  </si>
  <si>
    <t>⑫陸協</t>
    <rPh sb="1" eb="3">
      <t>ﾘｸｷｮｳ</t>
    </rPh>
    <phoneticPr fontId="1" type="halfwidthKatakana" alignment="center"/>
  </si>
  <si>
    <r>
      <t xml:space="preserve">⑨ﾌﾘｶﾞﾅ </t>
    </r>
    <r>
      <rPr>
        <sz val="6"/>
        <color indexed="8"/>
        <rFont val="ＭＳ Ｐ明朝"/>
        <family val="1"/>
      </rPr>
      <t>(半角)
(姓と名の間にスペース)</t>
    </r>
    <rPh sb="8" eb="10">
      <t>ﾊﾝｶｸ</t>
    </rPh>
    <phoneticPr fontId="1" type="halfwidthKatakana" alignment="center"/>
  </si>
  <si>
    <r>
      <t xml:space="preserve">⑨ﾌﾘｶﾞﾅ </t>
    </r>
    <r>
      <rPr>
        <sz val="6"/>
        <color indexed="10"/>
        <rFont val="ＭＳ Ｐ明朝"/>
        <family val="1"/>
      </rPr>
      <t>(半角)
(姓と名の間にスペース)</t>
    </r>
    <rPh sb="8" eb="10">
      <t>ﾊﾝｶｸ</t>
    </rPh>
    <phoneticPr fontId="1" type="halfwidthKatakana" alignment="center"/>
  </si>
  <si>
    <t>参加申込書</t>
    <rPh sb="4" eb="5">
      <t>ｼｮ</t>
    </rPh>
    <phoneticPr fontId="1" type="halfwidthKatakana" alignment="center"/>
  </si>
  <si>
    <t>学年</t>
    <rPh sb="0" eb="2">
      <t>ガクネン</t>
    </rPh>
    <phoneticPr fontId="18"/>
  </si>
  <si>
    <t>コード</t>
    <phoneticPr fontId="18"/>
  </si>
  <si>
    <t>性別</t>
    <rPh sb="0" eb="2">
      <t>セイベツ</t>
    </rPh>
    <phoneticPr fontId="18"/>
  </si>
  <si>
    <t>岩見沢陸上クラブ</t>
    <rPh sb="0" eb="3">
      <t>イワミザワ</t>
    </rPh>
    <rPh sb="3" eb="5">
      <t>リクジョウ</t>
    </rPh>
    <phoneticPr fontId="18"/>
  </si>
  <si>
    <t>男</t>
    <rPh sb="0" eb="1">
      <t>オトコ</t>
    </rPh>
    <phoneticPr fontId="18"/>
  </si>
  <si>
    <t>美唄ＪＡＣ</t>
    <rPh sb="0" eb="2">
      <t>ビバイ</t>
    </rPh>
    <phoneticPr fontId="18"/>
  </si>
  <si>
    <t>女</t>
    <rPh sb="0" eb="1">
      <t>オンナ</t>
    </rPh>
    <phoneticPr fontId="18"/>
  </si>
  <si>
    <t>滝川陸上クラブ</t>
    <rPh sb="0" eb="2">
      <t>タキカワ</t>
    </rPh>
    <rPh sb="2" eb="4">
      <t>リクジョウ</t>
    </rPh>
    <phoneticPr fontId="18"/>
  </si>
  <si>
    <t>赤平陸上クラブ</t>
    <rPh sb="0" eb="2">
      <t>アカビラ</t>
    </rPh>
    <rPh sb="2" eb="4">
      <t>リクジョウ</t>
    </rPh>
    <phoneticPr fontId="18"/>
  </si>
  <si>
    <t>深川陸上クラブ</t>
    <rPh sb="0" eb="2">
      <t>フカガワ</t>
    </rPh>
    <rPh sb="2" eb="4">
      <t>リクジョウ</t>
    </rPh>
    <phoneticPr fontId="18"/>
  </si>
  <si>
    <t>南幌SAC</t>
    <phoneticPr fontId="18"/>
  </si>
  <si>
    <t>YRC</t>
    <phoneticPr fontId="18"/>
  </si>
  <si>
    <t>J1</t>
    <phoneticPr fontId="18"/>
  </si>
  <si>
    <t>J2</t>
    <phoneticPr fontId="18"/>
  </si>
  <si>
    <t>その他</t>
    <rPh sb="2" eb="3">
      <t>タ</t>
    </rPh>
    <phoneticPr fontId="18"/>
  </si>
  <si>
    <t>J3</t>
    <phoneticPr fontId="18"/>
  </si>
  <si>
    <t>夕張ゆうばり小</t>
  </si>
  <si>
    <t>M1</t>
    <phoneticPr fontId="18"/>
  </si>
  <si>
    <t>岩見沢北村小</t>
  </si>
  <si>
    <t>M2</t>
    <phoneticPr fontId="18"/>
  </si>
  <si>
    <t>D1</t>
    <phoneticPr fontId="18"/>
  </si>
  <si>
    <t>D2</t>
    <phoneticPr fontId="18"/>
  </si>
  <si>
    <t>南幌小</t>
  </si>
  <si>
    <t>奈井江小</t>
  </si>
  <si>
    <t>上砂川中央小</t>
  </si>
  <si>
    <t>由仁小</t>
  </si>
  <si>
    <t>長沼小</t>
  </si>
  <si>
    <t>栗山小</t>
  </si>
  <si>
    <t>栗山角田小</t>
  </si>
  <si>
    <t>栗山継立小</t>
  </si>
  <si>
    <t>月形小</t>
  </si>
  <si>
    <t>浦臼小</t>
  </si>
  <si>
    <t>新十津川小</t>
  </si>
  <si>
    <t>妹背牛小</t>
  </si>
  <si>
    <t>秩父別小</t>
  </si>
  <si>
    <t>雨竜小</t>
  </si>
  <si>
    <t>北竜真竜小</t>
  </si>
  <si>
    <t>沼田小</t>
  </si>
  <si>
    <t>岩見沢小</t>
  </si>
  <si>
    <t>岩見沢中央小</t>
  </si>
  <si>
    <t>岩見沢南小</t>
  </si>
  <si>
    <t>岩見沢志文小</t>
  </si>
  <si>
    <t>岩見沢幌向小</t>
  </si>
  <si>
    <t>岩見沢メープル小</t>
  </si>
  <si>
    <t>岩見沢東小</t>
  </si>
  <si>
    <t>岩見沢美園小</t>
  </si>
  <si>
    <t>岩見沢日の出小</t>
  </si>
  <si>
    <t>岩見沢第一小</t>
  </si>
  <si>
    <t>岩見沢第二小</t>
  </si>
  <si>
    <t>岩見沢北真小</t>
  </si>
  <si>
    <t>岩見沢栗沢小</t>
  </si>
  <si>
    <t>美唄南美唄小</t>
  </si>
  <si>
    <t>美唄中央小</t>
  </si>
  <si>
    <t>美唄東小</t>
  </si>
  <si>
    <t>芦別小</t>
  </si>
  <si>
    <t>芦別上芦別小</t>
  </si>
  <si>
    <t>赤平茂尻小</t>
  </si>
  <si>
    <t>赤平豊里小</t>
  </si>
  <si>
    <t>赤平赤間小</t>
  </si>
  <si>
    <t>三笠小</t>
  </si>
  <si>
    <t>三笠岡山小</t>
  </si>
  <si>
    <t>滝川第一小</t>
  </si>
  <si>
    <t>滝川第二小</t>
  </si>
  <si>
    <t>滝川第三小</t>
  </si>
  <si>
    <t>滝川西小</t>
  </si>
  <si>
    <t>滝川東小</t>
  </si>
  <si>
    <t>滝川江部乙小</t>
  </si>
  <si>
    <t>南幌中</t>
  </si>
  <si>
    <t>長沼中</t>
  </si>
  <si>
    <t>栗山中</t>
  </si>
  <si>
    <t>月形中</t>
  </si>
  <si>
    <t>新十津川中</t>
  </si>
  <si>
    <t>妹背牛中</t>
  </si>
  <si>
    <t>秩父別中</t>
  </si>
  <si>
    <t>雨竜中</t>
  </si>
  <si>
    <t>北竜中</t>
  </si>
  <si>
    <t>沼田中</t>
  </si>
  <si>
    <t>岩見沢東光中</t>
    <rPh sb="0" eb="3">
      <t>イワミザワ</t>
    </rPh>
    <rPh sb="3" eb="5">
      <t>トウコウ</t>
    </rPh>
    <rPh sb="5" eb="6">
      <t>チュウ</t>
    </rPh>
    <phoneticPr fontId="18"/>
  </si>
  <si>
    <t>岩見沢光陵中</t>
  </si>
  <si>
    <t>岩見沢緑中</t>
  </si>
  <si>
    <t>岩見沢明成中</t>
  </si>
  <si>
    <t>美唄中</t>
  </si>
  <si>
    <t>美唄東中</t>
  </si>
  <si>
    <t>芦別中</t>
  </si>
  <si>
    <t>赤平中</t>
  </si>
  <si>
    <t>三笠中</t>
  </si>
  <si>
    <t>三笠萱野中</t>
  </si>
  <si>
    <t>滝川江陵中</t>
  </si>
  <si>
    <t>滝川明苑中</t>
  </si>
  <si>
    <t>滝川開西中</t>
  </si>
  <si>
    <t>滝川江部乙中</t>
  </si>
  <si>
    <t>砂川中</t>
  </si>
  <si>
    <t>砂川石山中</t>
  </si>
  <si>
    <t>歌志内学園</t>
    <rPh sb="3" eb="5">
      <t>ガクエン</t>
    </rPh>
    <phoneticPr fontId="18"/>
  </si>
  <si>
    <t>深川中</t>
  </si>
  <si>
    <t>深川一已中</t>
  </si>
  <si>
    <t>奈井江中</t>
  </si>
  <si>
    <t>上砂川中</t>
  </si>
  <si>
    <t>由仁中</t>
  </si>
  <si>
    <t>浦臼中</t>
  </si>
  <si>
    <t>夕張中</t>
  </si>
  <si>
    <t>岩見沢豊中</t>
  </si>
  <si>
    <t>岩見沢上幌向中</t>
  </si>
  <si>
    <t>岩見沢清園中</t>
  </si>
  <si>
    <t>岩見沢北村中</t>
  </si>
  <si>
    <t>岩見沢栗沢中</t>
  </si>
  <si>
    <t>芦別啓成中</t>
  </si>
  <si>
    <t>夕張高</t>
    <rPh sb="2" eb="3">
      <t>コウ</t>
    </rPh>
    <phoneticPr fontId="21"/>
  </si>
  <si>
    <t>岩見沢東高</t>
    <rPh sb="4" eb="5">
      <t>コウ</t>
    </rPh>
    <phoneticPr fontId="21"/>
  </si>
  <si>
    <t>岩見沢西高</t>
    <rPh sb="4" eb="5">
      <t>コウ</t>
    </rPh>
    <phoneticPr fontId="21"/>
  </si>
  <si>
    <t>岩見沢農業高</t>
    <rPh sb="5" eb="6">
      <t>コウ</t>
    </rPh>
    <phoneticPr fontId="21"/>
  </si>
  <si>
    <t>岩見沢緑陵高</t>
    <rPh sb="5" eb="6">
      <t>コウ</t>
    </rPh>
    <phoneticPr fontId="21"/>
  </si>
  <si>
    <t>美唄尚栄高</t>
    <rPh sb="4" eb="5">
      <t>コウ</t>
    </rPh>
    <phoneticPr fontId="21"/>
  </si>
  <si>
    <t>美唄聖華高</t>
    <rPh sb="4" eb="5">
      <t>コウ</t>
    </rPh>
    <phoneticPr fontId="21"/>
  </si>
  <si>
    <t>芦別高</t>
    <rPh sb="2" eb="3">
      <t>コウ</t>
    </rPh>
    <phoneticPr fontId="21"/>
  </si>
  <si>
    <t>三笠高</t>
    <rPh sb="2" eb="3">
      <t>コウ</t>
    </rPh>
    <phoneticPr fontId="21"/>
  </si>
  <si>
    <t>滝川高</t>
    <rPh sb="2" eb="3">
      <t>コウ</t>
    </rPh>
    <phoneticPr fontId="21"/>
  </si>
  <si>
    <t>滝川工業高</t>
    <rPh sb="4" eb="5">
      <t>コウ</t>
    </rPh>
    <phoneticPr fontId="21"/>
  </si>
  <si>
    <t>滝川西高</t>
    <rPh sb="3" eb="4">
      <t>コウ</t>
    </rPh>
    <phoneticPr fontId="21"/>
  </si>
  <si>
    <t>砂川高</t>
    <rPh sb="2" eb="3">
      <t>コウ</t>
    </rPh>
    <phoneticPr fontId="21"/>
  </si>
  <si>
    <t>深川東高</t>
    <rPh sb="3" eb="4">
      <t>コウ</t>
    </rPh>
    <phoneticPr fontId="21"/>
  </si>
  <si>
    <t>深川西高</t>
    <rPh sb="3" eb="4">
      <t>コウ</t>
    </rPh>
    <phoneticPr fontId="21"/>
  </si>
  <si>
    <t>南幌高</t>
    <rPh sb="2" eb="3">
      <t>コウ</t>
    </rPh>
    <phoneticPr fontId="21"/>
  </si>
  <si>
    <t>奈井江商業高</t>
    <rPh sb="5" eb="6">
      <t>コウ</t>
    </rPh>
    <phoneticPr fontId="21"/>
  </si>
  <si>
    <t>長沼高</t>
    <rPh sb="2" eb="3">
      <t>コウ</t>
    </rPh>
    <phoneticPr fontId="21"/>
  </si>
  <si>
    <t>栗山高</t>
    <rPh sb="2" eb="3">
      <t>コウ</t>
    </rPh>
    <phoneticPr fontId="21"/>
  </si>
  <si>
    <t>月形高</t>
    <rPh sb="2" eb="3">
      <t>コウ</t>
    </rPh>
    <phoneticPr fontId="21"/>
  </si>
  <si>
    <t>新十津川農業高</t>
    <rPh sb="6" eb="7">
      <t>コウ</t>
    </rPh>
    <phoneticPr fontId="21"/>
  </si>
  <si>
    <t>空知陸協</t>
    <rPh sb="0" eb="2">
      <t>ソラチ</t>
    </rPh>
    <rPh sb="2" eb="4">
      <t>リッキョウ</t>
    </rPh>
    <phoneticPr fontId="18"/>
  </si>
  <si>
    <t>北教大 岩見沢</t>
    <rPh sb="0" eb="3">
      <t>ホッキョウダイ</t>
    </rPh>
    <rPh sb="4" eb="7">
      <t>イワミザワ</t>
    </rPh>
    <phoneticPr fontId="18"/>
  </si>
  <si>
    <t>アカシヤ幼稚園</t>
  </si>
  <si>
    <t>駒沢幼稚園</t>
  </si>
  <si>
    <t>天使幼稚園</t>
  </si>
  <si>
    <t>めぐみ幼稚園</t>
  </si>
  <si>
    <t>競技名</t>
  </si>
  <si>
    <t>コード</t>
    <phoneticPr fontId="19"/>
  </si>
  <si>
    <t>①所属団体・学校名
　　(正式名称）</t>
    <rPh sb="1" eb="3">
      <t>ｼｮｿﾞｸ</t>
    </rPh>
    <rPh sb="3" eb="5">
      <t>ﾀﾞﾝﾀｲ</t>
    </rPh>
    <rPh sb="6" eb="9">
      <t>ｶﾞｯｺｳﾒｲ</t>
    </rPh>
    <rPh sb="13" eb="15">
      <t>ｾｲｼｷ</t>
    </rPh>
    <rPh sb="15" eb="17">
      <t>ﾒｲｼｮｳ</t>
    </rPh>
    <phoneticPr fontId="1" type="halfwidthKatakana" alignment="center"/>
  </si>
  <si>
    <t>⑤ 区 分</t>
  </si>
  <si>
    <t>未就学</t>
    <rPh sb="0" eb="3">
      <t>ミシュウガク</t>
    </rPh>
    <phoneticPr fontId="18"/>
  </si>
  <si>
    <t>小学生</t>
    <rPh sb="0" eb="3">
      <t>ショウガクセイ</t>
    </rPh>
    <phoneticPr fontId="18"/>
  </si>
  <si>
    <t>中学生</t>
    <rPh sb="0" eb="3">
      <t>チュウガクセイ</t>
    </rPh>
    <phoneticPr fontId="18"/>
  </si>
  <si>
    <t>高校生</t>
    <rPh sb="0" eb="3">
      <t>コウコウセイ</t>
    </rPh>
    <phoneticPr fontId="18"/>
  </si>
  <si>
    <t>一般</t>
    <rPh sb="0" eb="2">
      <t>イッパン</t>
    </rPh>
    <phoneticPr fontId="18"/>
  </si>
  <si>
    <t>競技者NO</t>
  </si>
  <si>
    <t>所属コード1</t>
  </si>
  <si>
    <t>所属コード2</t>
  </si>
  <si>
    <t>ナンバー</t>
  </si>
  <si>
    <t>ナンバー2</t>
  </si>
  <si>
    <t>競技者名</t>
  </si>
  <si>
    <t>競技者名カナ</t>
  </si>
  <si>
    <t>競技者名略称</t>
  </si>
  <si>
    <t>競技者名英字</t>
  </si>
  <si>
    <t>国籍</t>
  </si>
  <si>
    <t>月日</t>
  </si>
  <si>
    <t>個人所属地名</t>
  </si>
  <si>
    <t>参加競技-競技ｺｰﾄﾞ1</t>
  </si>
  <si>
    <t>参加競技-自己記録1</t>
  </si>
  <si>
    <t>参加競技-記録FLG1</t>
  </si>
  <si>
    <t>参加競技-競技ｺｰﾄﾞ2</t>
  </si>
  <si>
    <t>参加競技-オープン参加FLG2</t>
  </si>
  <si>
    <t>参加競技-競技ｺｰﾄﾞ3</t>
  </si>
  <si>
    <t>参加競技-自己記録3</t>
  </si>
  <si>
    <t>参加競技-ｵｰﾌﾟﾝ参加FLG3</t>
  </si>
  <si>
    <t>参加競技-自己記録4</t>
  </si>
  <si>
    <t>参加競技-ｵｰﾌﾟﾝ参加FLG4</t>
  </si>
  <si>
    <t>参加競技-競技ｺｰﾄﾞ5</t>
  </si>
  <si>
    <t>参加競技-ｵｰﾌﾟﾝ参加FLG5</t>
  </si>
  <si>
    <t>連番</t>
  </si>
  <si>
    <t>所 属
ｺｰﾄﾞNo</t>
  </si>
  <si>
    <t>アスリートビブス</t>
  </si>
  <si>
    <t>性別
ｺｰﾄﾞ</t>
  </si>
  <si>
    <t>個　人
登録地</t>
  </si>
  <si>
    <t>競技
ｺｰﾄﾞ</t>
  </si>
  <si>
    <t>競技ｺｰﾄﾞ</t>
  </si>
  <si>
    <t>ﾘﾚｰ
ﾁｰﾑ</t>
  </si>
  <si>
    <t>性別
ｺｰﾄﾞ</t>
    <rPh sb="0" eb="2">
      <t>セイベツ</t>
    </rPh>
    <phoneticPr fontId="18"/>
  </si>
  <si>
    <t>管内大会は
未使用</t>
    <rPh sb="0" eb="2">
      <t>カンナイ</t>
    </rPh>
    <rPh sb="2" eb="4">
      <t>タイカイ</t>
    </rPh>
    <rPh sb="6" eb="9">
      <t>ミシヨウ</t>
    </rPh>
    <phoneticPr fontId="19"/>
  </si>
  <si>
    <t>一括
入力</t>
    <rPh sb="0" eb="2">
      <t>イッカツ</t>
    </rPh>
    <rPh sb="3" eb="5">
      <t>ニュウリョク</t>
    </rPh>
    <phoneticPr fontId="19"/>
  </si>
  <si>
    <t>参加競技-
記録FLG2</t>
    <phoneticPr fontId="19"/>
  </si>
  <si>
    <t>参加競技-
記録FLG3</t>
    <phoneticPr fontId="19"/>
  </si>
  <si>
    <t>参加競技-
記録FLG4</t>
    <phoneticPr fontId="19"/>
  </si>
  <si>
    <t>参加競技-
記録FLG5</t>
    <phoneticPr fontId="19"/>
  </si>
  <si>
    <t>未使用</t>
    <rPh sb="0" eb="3">
      <t>ミシヨウ</t>
    </rPh>
    <phoneticPr fontId="19"/>
  </si>
  <si>
    <t>陸連コード</t>
    <phoneticPr fontId="19"/>
  </si>
  <si>
    <t xml:space="preserve">一括入力
</t>
    <rPh sb="0" eb="2">
      <t>イッカツ</t>
    </rPh>
    <rPh sb="2" eb="4">
      <t>ニュウリョク</t>
    </rPh>
    <phoneticPr fontId="19"/>
  </si>
  <si>
    <t>ｼｰｽﾞﾝﾍﾞｽﾄ
()</t>
    <phoneticPr fontId="19"/>
  </si>
  <si>
    <t>競技
ｺｰﾄﾞ</t>
    <phoneticPr fontId="19"/>
  </si>
  <si>
    <t>参加競技-
競技ｺｰﾄﾞ4</t>
    <phoneticPr fontId="19"/>
  </si>
  <si>
    <t>参加競技-自己記録5</t>
    <phoneticPr fontId="19"/>
  </si>
  <si>
    <t>競技コード</t>
  </si>
  <si>
    <t>中学男子砲丸投(5.000kg)</t>
  </si>
  <si>
    <t>高校男子砲丸投(6.000kg)</t>
  </si>
  <si>
    <t>一般男子砲丸投(7.260kg)</t>
  </si>
  <si>
    <t>一般男子1500m</t>
  </si>
  <si>
    <t>一般男子走幅跳</t>
  </si>
  <si>
    <t>参加競技-自己記録2</t>
    <phoneticPr fontId="19"/>
  </si>
  <si>
    <t>参加競技-Open参加
FLG1</t>
    <phoneticPr fontId="19"/>
  </si>
  <si>
    <t>氏　名
(全角ｽﾍﾟｰｽ　１)</t>
    <phoneticPr fontId="19"/>
  </si>
  <si>
    <t>フリガナ
(半角ｽﾍﾟｰｽ 1)</t>
    <phoneticPr fontId="19"/>
  </si>
  <si>
    <t>F 列をｺﾋﾟｰ</t>
    <rPh sb="2" eb="3">
      <t>レツ</t>
    </rPh>
    <phoneticPr fontId="19"/>
  </si>
  <si>
    <t>生年
(西暦)</t>
    <rPh sb="0" eb="2">
      <t>セイネン</t>
    </rPh>
    <rPh sb="4" eb="6">
      <t>セイレキ</t>
    </rPh>
    <phoneticPr fontId="18"/>
  </si>
  <si>
    <t>生年
(西暦)</t>
    <phoneticPr fontId="19"/>
  </si>
  <si>
    <t>月日
(4月1日=
401）</t>
    <phoneticPr fontId="19"/>
  </si>
  <si>
    <t>空知</t>
  </si>
  <si>
    <t>所属
 (CSV時は消去）</t>
    <rPh sb="8" eb="9">
      <t>ジ</t>
    </rPh>
    <rPh sb="10" eb="12">
      <t>ショウキョ</t>
    </rPh>
    <phoneticPr fontId="19"/>
  </si>
  <si>
    <t>確認用
 (CSV時は消去）</t>
    <rPh sb="0" eb="3">
      <t>カクニンヨウ</t>
    </rPh>
    <phoneticPr fontId="19"/>
  </si>
  <si>
    <t>JPN</t>
  </si>
  <si>
    <t>チームNO</t>
  </si>
  <si>
    <t>所属コード</t>
  </si>
  <si>
    <t>チーム名カナ</t>
  </si>
  <si>
    <t>チーム名英字</t>
  </si>
  <si>
    <t>ID</t>
  </si>
  <si>
    <t>参加競技-競技コード</t>
  </si>
  <si>
    <t>参加競技-自己記録</t>
  </si>
  <si>
    <t>参加競技-記録FLG</t>
  </si>
  <si>
    <t>参加競技-
オープン参加FLG</t>
    <phoneticPr fontId="32"/>
  </si>
  <si>
    <t>　　</t>
    <phoneticPr fontId="32"/>
  </si>
  <si>
    <r>
      <t xml:space="preserve">チーム名略称
   </t>
    </r>
    <r>
      <rPr>
        <sz val="11"/>
        <color indexed="10"/>
        <rFont val="ＭＳ Ｐゴシック"/>
        <family val="3"/>
        <charset val="128"/>
      </rPr>
      <t>Ａ　　Ｂ　　Ｃ　入力</t>
    </r>
  </si>
  <si>
    <r>
      <t xml:space="preserve">チーム名
  </t>
    </r>
    <r>
      <rPr>
        <sz val="11"/>
        <color indexed="10"/>
        <rFont val="ＭＳ Ｐゴシック"/>
        <family val="3"/>
        <charset val="128"/>
      </rPr>
      <t xml:space="preserve"> Ａ　　Ｂ　　Ｃ　入力</t>
    </r>
    <rPh sb="16" eb="18">
      <t>ニュウリョク</t>
    </rPh>
    <phoneticPr fontId="32"/>
  </si>
  <si>
    <t>チーム正式名称
　　　不用</t>
    <rPh sb="11" eb="13">
      <t>フヨウ</t>
    </rPh>
    <phoneticPr fontId="32"/>
  </si>
  <si>
    <t>参加人数
自動計算</t>
    <rPh sb="5" eb="7">
      <t>ジドウ</t>
    </rPh>
    <rPh sb="7" eb="9">
      <t>ケイサン</t>
    </rPh>
    <phoneticPr fontId="19"/>
  </si>
  <si>
    <t>ﾁｰﾑ
人数
①②③</t>
    <rPh sb="4" eb="6">
      <t>ニンズウ</t>
    </rPh>
    <phoneticPr fontId="19"/>
  </si>
  <si>
    <t>所属地コード</t>
  </si>
  <si>
    <t>所属地名</t>
  </si>
  <si>
    <t>出力順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</si>
  <si>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</si>
  <si>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</si>
  <si>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</si>
  <si>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</si>
  <si>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</si>
  <si>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</si>
  <si>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</si>
  <si>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</si>
  <si>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</si>
  <si>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</si>
  <si>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</si>
  <si>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</si>
  <si>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</si>
  <si>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</si>
  <si>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</si>
  <si>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新潟県</t>
  </si>
  <si>
    <t>長野県</t>
  </si>
  <si>
    <t>富山県</t>
  </si>
  <si>
    <t>石川県</t>
  </si>
  <si>
    <t>福井県</t>
  </si>
  <si>
    <t>静岡県</t>
  </si>
  <si>
    <t>愛知県</t>
  </si>
  <si>
    <t>三重県</t>
  </si>
  <si>
    <t>岐阜県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</si>
  <si>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</si>
  <si>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</si>
  <si>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</si>
  <si>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</si>
  <si>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</si>
  <si>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</si>
  <si>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</si>
  <si>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</si>
  <si>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</si>
  <si>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</si>
  <si>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</si>
  <si>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香川県</t>
  </si>
  <si>
    <t>徳島県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</si>
  <si>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</si>
  <si>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</si>
  <si>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</si>
  <si>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</si>
  <si>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</si>
  <si>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</si>
  <si>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</si>
  <si>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</si>
  <si>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</si>
  <si>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</si>
  <si>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道南</t>
  </si>
  <si>
    <t>小樽後志</t>
  </si>
  <si>
    <t>室蘭地方</t>
  </si>
  <si>
    <t>苫小牧</t>
  </si>
  <si>
    <t>札幌</t>
  </si>
  <si>
    <t>道央</t>
  </si>
  <si>
    <t>道北</t>
  </si>
  <si>
    <t>十勝</t>
  </si>
  <si>
    <t>釧路地方</t>
  </si>
  <si>
    <t>オホーツク</t>
  </si>
  <si>
    <t>日本　</t>
  </si>
  <si>
    <t>2023年まで</t>
    <rPh sb="4" eb="5">
      <t>ネン</t>
    </rPh>
    <phoneticPr fontId="18"/>
  </si>
  <si>
    <t>競技大会</t>
  </si>
  <si>
    <t>｢ｽﾎﾟｰﾂの日｣記念　市民陸上</t>
    <rPh sb="7" eb="8">
      <t>ﾋ</t>
    </rPh>
    <rPh sb="9" eb="11">
      <t>ｷﾈﾝ</t>
    </rPh>
    <rPh sb="12" eb="16">
      <t>ｼﾐﾝﾘｸｼﾞｮｳ</t>
    </rPh>
    <phoneticPr fontId="1" type="halfwidthKatakana" alignment="center"/>
  </si>
  <si>
    <t>小1 100m</t>
    <phoneticPr fontId="1"/>
  </si>
  <si>
    <t>小2 100m</t>
    <phoneticPr fontId="1"/>
  </si>
  <si>
    <t>小3 100m</t>
    <phoneticPr fontId="1"/>
  </si>
  <si>
    <t>小4 100m</t>
    <phoneticPr fontId="1"/>
  </si>
  <si>
    <t>小5 100m</t>
    <phoneticPr fontId="1"/>
  </si>
  <si>
    <t>小6 100m</t>
    <phoneticPr fontId="1"/>
  </si>
  <si>
    <t>小3 走幅跳</t>
    <phoneticPr fontId="1"/>
  </si>
  <si>
    <t>小4 走幅跳</t>
    <phoneticPr fontId="1"/>
  </si>
  <si>
    <t>小5 走幅跳</t>
  </si>
  <si>
    <t>小6 走幅跳</t>
  </si>
  <si>
    <t>中　100m</t>
    <rPh sb="0" eb="1">
      <t>チュウ</t>
    </rPh>
    <phoneticPr fontId="1"/>
  </si>
  <si>
    <t>中　1500m</t>
    <rPh sb="0" eb="1">
      <t>チュウ</t>
    </rPh>
    <phoneticPr fontId="1"/>
  </si>
  <si>
    <t>中　走幅跳</t>
    <rPh sb="0" eb="1">
      <t>チュウ</t>
    </rPh>
    <phoneticPr fontId="1"/>
  </si>
  <si>
    <t>高　100m</t>
    <rPh sb="0" eb="1">
      <t>コウ</t>
    </rPh>
    <phoneticPr fontId="1"/>
  </si>
  <si>
    <t>高　1500m</t>
    <rPh sb="0" eb="1">
      <t>コウ</t>
    </rPh>
    <phoneticPr fontId="1"/>
  </si>
  <si>
    <t>高　走幅跳</t>
    <rPh sb="0" eb="1">
      <t>コウ</t>
    </rPh>
    <phoneticPr fontId="1"/>
  </si>
  <si>
    <r>
      <rPr>
        <sz val="10"/>
        <color indexed="8"/>
        <rFont val="ＭＳ Ｐゴシック"/>
        <family val="3"/>
        <charset val="128"/>
      </rPr>
      <t>一　</t>
    </r>
    <r>
      <rPr>
        <sz val="10"/>
        <color indexed="8"/>
        <rFont val="ＭＳ Ｐゴシック"/>
        <family val="3"/>
      </rPr>
      <t>100m</t>
    </r>
    <rPh sb="0" eb="1">
      <t>1</t>
    </rPh>
    <phoneticPr fontId="1"/>
  </si>
  <si>
    <t>一　1500m</t>
    <rPh sb="0" eb="1">
      <t>1</t>
    </rPh>
    <phoneticPr fontId="1"/>
  </si>
  <si>
    <t>一　走幅跳</t>
    <rPh sb="0" eb="1">
      <t>1</t>
    </rPh>
    <phoneticPr fontId="1"/>
  </si>
  <si>
    <t>中　砲丸投(2.721kg)</t>
    <rPh sb="0" eb="1">
      <t>チュウ</t>
    </rPh>
    <phoneticPr fontId="1"/>
  </si>
  <si>
    <t>高　砲丸投(4kg)</t>
    <rPh sb="0" eb="1">
      <t>コウ</t>
    </rPh>
    <phoneticPr fontId="1"/>
  </si>
  <si>
    <t>一　砲丸投(4kg)</t>
    <rPh sb="0" eb="1">
      <t>1</t>
    </rPh>
    <phoneticPr fontId="1"/>
  </si>
  <si>
    <t>種目</t>
    <rPh sb="0" eb="2">
      <t>シュモク</t>
    </rPh>
    <phoneticPr fontId="1"/>
  </si>
  <si>
    <t>種目</t>
    <phoneticPr fontId="1"/>
  </si>
  <si>
    <t>小学男子1年 100m</t>
    <rPh sb="1" eb="2">
      <t>ガク</t>
    </rPh>
    <rPh sb="2" eb="4">
      <t>ダンシ</t>
    </rPh>
    <rPh sb="5" eb="6">
      <t>ネン</t>
    </rPh>
    <phoneticPr fontId="18"/>
  </si>
  <si>
    <t>小学男子2年 100m</t>
    <rPh sb="1" eb="2">
      <t>ガク</t>
    </rPh>
    <rPh sb="2" eb="4">
      <t>ダンシ</t>
    </rPh>
    <rPh sb="5" eb="6">
      <t>ネン</t>
    </rPh>
    <phoneticPr fontId="18"/>
  </si>
  <si>
    <t>小学男子3年 100m</t>
    <rPh sb="1" eb="2">
      <t>ガク</t>
    </rPh>
    <rPh sb="2" eb="4">
      <t>ダンシ</t>
    </rPh>
    <rPh sb="5" eb="6">
      <t>ネン</t>
    </rPh>
    <phoneticPr fontId="18"/>
  </si>
  <si>
    <t>小学男子4年 100m</t>
    <rPh sb="1" eb="2">
      <t>ガク</t>
    </rPh>
    <rPh sb="2" eb="4">
      <t>ダンシ</t>
    </rPh>
    <rPh sb="5" eb="6">
      <t>ネン</t>
    </rPh>
    <phoneticPr fontId="18"/>
  </si>
  <si>
    <t>小学男子5年 100m</t>
    <rPh sb="1" eb="2">
      <t>ガク</t>
    </rPh>
    <rPh sb="2" eb="4">
      <t>ダンシ</t>
    </rPh>
    <rPh sb="5" eb="6">
      <t>ネン</t>
    </rPh>
    <phoneticPr fontId="18"/>
  </si>
  <si>
    <t>小学男子6年 100m</t>
    <rPh sb="1" eb="2">
      <t>ガク</t>
    </rPh>
    <rPh sb="2" eb="4">
      <t>ダンシ</t>
    </rPh>
    <rPh sb="5" eb="6">
      <t>ネン</t>
    </rPh>
    <phoneticPr fontId="18"/>
  </si>
  <si>
    <t>小学男子5年 1500m</t>
    <rPh sb="1" eb="2">
      <t>ガク</t>
    </rPh>
    <rPh sb="2" eb="4">
      <t>ダンシ</t>
    </rPh>
    <rPh sb="5" eb="6">
      <t>ネン</t>
    </rPh>
    <phoneticPr fontId="18"/>
  </si>
  <si>
    <t>小学男子6年 1500m</t>
    <rPh sb="1" eb="2">
      <t>ガク</t>
    </rPh>
    <rPh sb="2" eb="4">
      <t>ダンシ</t>
    </rPh>
    <rPh sb="5" eb="6">
      <t>ネン</t>
    </rPh>
    <phoneticPr fontId="18"/>
  </si>
  <si>
    <t>小学男子3年 走幅跳</t>
    <rPh sb="1" eb="2">
      <t>ガク</t>
    </rPh>
    <rPh sb="2" eb="4">
      <t>ダンシ</t>
    </rPh>
    <rPh sb="5" eb="6">
      <t>ネン</t>
    </rPh>
    <phoneticPr fontId="18"/>
  </si>
  <si>
    <t>小学男子4年 走幅跳</t>
    <rPh sb="1" eb="2">
      <t>ガク</t>
    </rPh>
    <rPh sb="2" eb="4">
      <t>ダンシ</t>
    </rPh>
    <rPh sb="5" eb="6">
      <t>ネン</t>
    </rPh>
    <phoneticPr fontId="18"/>
  </si>
  <si>
    <t>小学男子5年 走幅跳</t>
    <rPh sb="1" eb="2">
      <t>ガク</t>
    </rPh>
    <rPh sb="2" eb="4">
      <t>ダンシ</t>
    </rPh>
    <rPh sb="5" eb="6">
      <t>ネン</t>
    </rPh>
    <phoneticPr fontId="18"/>
  </si>
  <si>
    <t>小学男子6年 走幅跳</t>
    <rPh sb="1" eb="2">
      <t>ガク</t>
    </rPh>
    <rPh sb="2" eb="4">
      <t>ダンシ</t>
    </rPh>
    <rPh sb="5" eb="6">
      <t>ネン</t>
    </rPh>
    <phoneticPr fontId="18"/>
  </si>
  <si>
    <t>小学男子(3・4年)4X100mR</t>
    <rPh sb="8" eb="9">
      <t>ネン</t>
    </rPh>
    <phoneticPr fontId="18"/>
  </si>
  <si>
    <t>小学男子(5・6年)4X100mR</t>
    <rPh sb="8" eb="9">
      <t>ネン</t>
    </rPh>
    <phoneticPr fontId="18"/>
  </si>
  <si>
    <t>中学男子100m</t>
  </si>
  <si>
    <t>中学男子1500m</t>
  </si>
  <si>
    <t>中学男子走幅跳</t>
    <rPh sb="0" eb="1">
      <t>チュウ</t>
    </rPh>
    <phoneticPr fontId="18"/>
  </si>
  <si>
    <t>中学男子4X100mR</t>
    <rPh sb="0" eb="1">
      <t>チュウ</t>
    </rPh>
    <phoneticPr fontId="18"/>
  </si>
  <si>
    <t>高校男子100m</t>
  </si>
  <si>
    <t>高校男子1500m</t>
  </si>
  <si>
    <t>高校男子走幅跳</t>
    <rPh sb="4" eb="5">
      <t>ハシ</t>
    </rPh>
    <rPh sb="5" eb="7">
      <t>ハバト</t>
    </rPh>
    <phoneticPr fontId="18"/>
  </si>
  <si>
    <t>一般男子100m</t>
  </si>
  <si>
    <t>高校・一般男子4X100mR</t>
    <rPh sb="0" eb="2">
      <t>コウコウ</t>
    </rPh>
    <phoneticPr fontId="18"/>
  </si>
  <si>
    <t>小学女子1年 100m</t>
    <rPh sb="1" eb="2">
      <t>ガク</t>
    </rPh>
    <rPh sb="2" eb="4">
      <t>ジョシ</t>
    </rPh>
    <rPh sb="5" eb="6">
      <t>ネン</t>
    </rPh>
    <phoneticPr fontId="18"/>
  </si>
  <si>
    <t>小学女子2年 100m</t>
    <rPh sb="1" eb="2">
      <t>ガク</t>
    </rPh>
    <rPh sb="2" eb="4">
      <t>ジョシ</t>
    </rPh>
    <rPh sb="5" eb="6">
      <t>ネン</t>
    </rPh>
    <phoneticPr fontId="18"/>
  </si>
  <si>
    <t>小学女子3年 100m</t>
    <rPh sb="1" eb="2">
      <t>ガク</t>
    </rPh>
    <rPh sb="2" eb="4">
      <t>ジョシ</t>
    </rPh>
    <rPh sb="5" eb="6">
      <t>ネン</t>
    </rPh>
    <phoneticPr fontId="18"/>
  </si>
  <si>
    <t>小学女子4年 100m</t>
    <rPh sb="1" eb="2">
      <t>ガク</t>
    </rPh>
    <rPh sb="2" eb="4">
      <t>ジョシ</t>
    </rPh>
    <rPh sb="5" eb="6">
      <t>ネン</t>
    </rPh>
    <phoneticPr fontId="18"/>
  </si>
  <si>
    <t>小学女子5年 100m</t>
    <rPh sb="1" eb="2">
      <t>ガク</t>
    </rPh>
    <rPh sb="2" eb="4">
      <t>ジョシ</t>
    </rPh>
    <rPh sb="5" eb="6">
      <t>ネン</t>
    </rPh>
    <phoneticPr fontId="18"/>
  </si>
  <si>
    <t>小学女子6年 100m</t>
    <rPh sb="1" eb="2">
      <t>ガク</t>
    </rPh>
    <rPh sb="2" eb="4">
      <t>ジョシ</t>
    </rPh>
    <rPh sb="5" eb="6">
      <t>ネン</t>
    </rPh>
    <phoneticPr fontId="18"/>
  </si>
  <si>
    <t>小学女子5年 1500m</t>
    <rPh sb="1" eb="2">
      <t>ガク</t>
    </rPh>
    <rPh sb="2" eb="4">
      <t>ジョシ</t>
    </rPh>
    <rPh sb="5" eb="6">
      <t>ネン</t>
    </rPh>
    <phoneticPr fontId="18"/>
  </si>
  <si>
    <t>小学女子6年 1500m</t>
    <rPh sb="1" eb="2">
      <t>ガク</t>
    </rPh>
    <rPh sb="2" eb="4">
      <t>ジョシ</t>
    </rPh>
    <rPh sb="5" eb="6">
      <t>ネン</t>
    </rPh>
    <phoneticPr fontId="18"/>
  </si>
  <si>
    <t>小学女子3年 走幅跳</t>
    <rPh sb="1" eb="2">
      <t>ガク</t>
    </rPh>
    <rPh sb="2" eb="4">
      <t>ジョシ</t>
    </rPh>
    <rPh sb="5" eb="6">
      <t>ネン</t>
    </rPh>
    <phoneticPr fontId="18"/>
  </si>
  <si>
    <t>小学女子4年 走幅跳</t>
    <rPh sb="1" eb="2">
      <t>ガク</t>
    </rPh>
    <rPh sb="2" eb="4">
      <t>ジョシ</t>
    </rPh>
    <rPh sb="5" eb="6">
      <t>ネン</t>
    </rPh>
    <phoneticPr fontId="18"/>
  </si>
  <si>
    <t>小学女子5年 走幅跳</t>
    <rPh sb="1" eb="2">
      <t>ガク</t>
    </rPh>
    <rPh sb="2" eb="4">
      <t>ジョシ</t>
    </rPh>
    <rPh sb="5" eb="6">
      <t>ネン</t>
    </rPh>
    <phoneticPr fontId="18"/>
  </si>
  <si>
    <t>小学女子6年 走幅跳</t>
    <rPh sb="1" eb="2">
      <t>ガク</t>
    </rPh>
    <rPh sb="2" eb="4">
      <t>ジョシ</t>
    </rPh>
    <rPh sb="5" eb="6">
      <t>ネン</t>
    </rPh>
    <phoneticPr fontId="18"/>
  </si>
  <si>
    <t>小学女子(3・4年)4X100mR</t>
    <rPh sb="2" eb="3">
      <t>オンナ</t>
    </rPh>
    <rPh sb="8" eb="9">
      <t>ネン</t>
    </rPh>
    <phoneticPr fontId="18"/>
  </si>
  <si>
    <t>小学女子(5・6年)4X100mR</t>
    <rPh sb="2" eb="3">
      <t>オンナ</t>
    </rPh>
    <rPh sb="8" eb="9">
      <t>ネン</t>
    </rPh>
    <phoneticPr fontId="18"/>
  </si>
  <si>
    <t>中学女子100m</t>
    <rPh sb="2" eb="3">
      <t>オンナ</t>
    </rPh>
    <phoneticPr fontId="18"/>
  </si>
  <si>
    <t>中学女子1500m</t>
    <rPh sb="2" eb="3">
      <t>オンナ</t>
    </rPh>
    <phoneticPr fontId="18"/>
  </si>
  <si>
    <t>中学女子走幅跳</t>
    <rPh sb="0" eb="1">
      <t>チュウ</t>
    </rPh>
    <rPh sb="2" eb="3">
      <t>オンナ</t>
    </rPh>
    <phoneticPr fontId="18"/>
  </si>
  <si>
    <t>中学女子砲丸投(5.000kg)</t>
    <rPh sb="2" eb="3">
      <t>オンナ</t>
    </rPh>
    <phoneticPr fontId="18"/>
  </si>
  <si>
    <t>中学女子4X100mR</t>
    <rPh sb="0" eb="1">
      <t>チュウ</t>
    </rPh>
    <rPh sb="2" eb="3">
      <t>オンナ</t>
    </rPh>
    <phoneticPr fontId="18"/>
  </si>
  <si>
    <t>高校女子100m</t>
    <rPh sb="2" eb="3">
      <t>オンナ</t>
    </rPh>
    <phoneticPr fontId="18"/>
  </si>
  <si>
    <t>高校女子1500m</t>
    <rPh sb="2" eb="3">
      <t>オンナ</t>
    </rPh>
    <phoneticPr fontId="18"/>
  </si>
  <si>
    <t>高校女子走幅跳</t>
    <rPh sb="2" eb="3">
      <t>オンナ</t>
    </rPh>
    <rPh sb="4" eb="5">
      <t>ハシ</t>
    </rPh>
    <rPh sb="5" eb="7">
      <t>ハバト</t>
    </rPh>
    <phoneticPr fontId="18"/>
  </si>
  <si>
    <t>高校女子砲丸投(6.000kg)</t>
    <rPh sb="2" eb="3">
      <t>オンナ</t>
    </rPh>
    <phoneticPr fontId="18"/>
  </si>
  <si>
    <t>一般女子100m</t>
    <rPh sb="2" eb="3">
      <t>オンナ</t>
    </rPh>
    <phoneticPr fontId="18"/>
  </si>
  <si>
    <t>一般女子1500m</t>
    <rPh sb="2" eb="3">
      <t>オンナ</t>
    </rPh>
    <phoneticPr fontId="18"/>
  </si>
  <si>
    <t>一般女子走幅跳</t>
    <rPh sb="2" eb="3">
      <t>オンナ</t>
    </rPh>
    <phoneticPr fontId="18"/>
  </si>
  <si>
    <t>一般女子砲丸投(7.260kg)</t>
    <rPh sb="2" eb="3">
      <t>オンナ</t>
    </rPh>
    <phoneticPr fontId="18"/>
  </si>
  <si>
    <t>高校・一般女子4X100mR</t>
    <rPh sb="0" eb="2">
      <t>コウコウ</t>
    </rPh>
    <rPh sb="5" eb="6">
      <t>オンナ</t>
    </rPh>
    <phoneticPr fontId="18"/>
  </si>
  <si>
    <t>競技名　男子</t>
    <rPh sb="4" eb="6">
      <t>ダンシ</t>
    </rPh>
    <phoneticPr fontId="18"/>
  </si>
  <si>
    <t>競技名　女子</t>
    <rPh sb="4" eb="6">
      <t>ジョシ</t>
    </rPh>
    <phoneticPr fontId="18"/>
  </si>
  <si>
    <t>未就学60m</t>
    <phoneticPr fontId="18"/>
  </si>
  <si>
    <t>小1 100m</t>
  </si>
  <si>
    <t>小2 100m</t>
  </si>
  <si>
    <t>小3 100m</t>
  </si>
  <si>
    <t>小4 100m</t>
  </si>
  <si>
    <t>小5 100m</t>
  </si>
  <si>
    <t>小6 100m</t>
  </si>
  <si>
    <t>小5 800m</t>
  </si>
  <si>
    <t>小6 800m</t>
  </si>
  <si>
    <t>小3 走幅跳</t>
  </si>
  <si>
    <t>小4 走幅跳</t>
  </si>
  <si>
    <t>小3・4A</t>
    <rPh sb="0" eb="1">
      <t>ショウ</t>
    </rPh>
    <phoneticPr fontId="18"/>
  </si>
  <si>
    <t>小3・4B</t>
    <rPh sb="0" eb="1">
      <t>ショウ</t>
    </rPh>
    <phoneticPr fontId="18"/>
  </si>
  <si>
    <t>小3・4C</t>
    <rPh sb="0" eb="1">
      <t>ショウ</t>
    </rPh>
    <phoneticPr fontId="18"/>
  </si>
  <si>
    <t>小5・6A</t>
    <rPh sb="0" eb="1">
      <t>ショウ</t>
    </rPh>
    <phoneticPr fontId="18"/>
  </si>
  <si>
    <t>小5・6B</t>
    <rPh sb="0" eb="1">
      <t>ショウ</t>
    </rPh>
    <phoneticPr fontId="18"/>
  </si>
  <si>
    <t>小5・6C</t>
    <rPh sb="0" eb="1">
      <t>ショウ</t>
    </rPh>
    <phoneticPr fontId="18"/>
  </si>
  <si>
    <t>中　A</t>
    <rPh sb="0" eb="1">
      <t>チュウ</t>
    </rPh>
    <phoneticPr fontId="18"/>
  </si>
  <si>
    <t>中　B</t>
    <rPh sb="0" eb="1">
      <t>チュウ</t>
    </rPh>
    <phoneticPr fontId="18"/>
  </si>
  <si>
    <t>中　C</t>
    <rPh sb="0" eb="1">
      <t>チュウ</t>
    </rPh>
    <phoneticPr fontId="18"/>
  </si>
  <si>
    <r>
      <rPr>
        <sz val="10"/>
        <color indexed="8"/>
        <rFont val="ＭＳ Ｐゴシック"/>
        <family val="3"/>
        <charset val="128"/>
      </rPr>
      <t>高一　A</t>
    </r>
    <rPh sb="0" eb="1">
      <t>コウ</t>
    </rPh>
    <rPh sb="1" eb="2">
      <t>1</t>
    </rPh>
    <phoneticPr fontId="18"/>
  </si>
  <si>
    <t>高一　B</t>
    <rPh sb="0" eb="1">
      <t>コウ</t>
    </rPh>
    <rPh sb="1" eb="2">
      <t>1</t>
    </rPh>
    <phoneticPr fontId="18"/>
  </si>
  <si>
    <t>高一　C</t>
    <rPh sb="0" eb="1">
      <t>コウ</t>
    </rPh>
    <rPh sb="1" eb="2">
      <t>イチ</t>
    </rPh>
    <phoneticPr fontId="18"/>
  </si>
  <si>
    <t>個人種目</t>
    <rPh sb="0" eb="2">
      <t>ｺｼﾞﾝ</t>
    </rPh>
    <rPh sb="2" eb="4">
      <t>ｼｭﾓｸ</t>
    </rPh>
    <phoneticPr fontId="1" type="halfwidthKatakana" alignment="center"/>
  </si>
  <si>
    <t>⑥振り込み人氏名</t>
    <phoneticPr fontId="1" type="halfwidthKatakana" alignment="center"/>
  </si>
  <si>
    <t>800m</t>
    <phoneticPr fontId="1" type="halfwidthKatakana" alignment="center"/>
  </si>
  <si>
    <t>1500m</t>
    <phoneticPr fontId="1" type="halfwidthKatakana" alignment="center"/>
  </si>
  <si>
    <t>走幅跳</t>
    <rPh sb="0" eb="1">
      <t>ﾊｼ</t>
    </rPh>
    <rPh sb="1" eb="3">
      <t>ﾊﾊﾞﾄ</t>
    </rPh>
    <phoneticPr fontId="1" type="halfwidthKatakana" alignment="center"/>
  </si>
  <si>
    <t>300m</t>
    <phoneticPr fontId="1" type="halfwidthKatakana" alignment="center"/>
  </si>
  <si>
    <t>1000m</t>
    <phoneticPr fontId="1" type="halfwidthKatakana" alignment="center"/>
  </si>
  <si>
    <t>走高跳</t>
    <rPh sb="0" eb="1">
      <t>ﾊｼ</t>
    </rPh>
    <rPh sb="1" eb="3">
      <t>ﾀｶﾄ</t>
    </rPh>
    <phoneticPr fontId="1" type="halfwidthKatakana" alignment="center"/>
  </si>
  <si>
    <t>砲丸投(5.0kg)</t>
    <rPh sb="0" eb="3">
      <t>ﾎｳｶﾞﾝﾅ</t>
    </rPh>
    <phoneticPr fontId="1" type="halfwidthKatakana" alignment="center"/>
  </si>
  <si>
    <t>砲丸投(2.721kg)</t>
    <rPh sb="0" eb="3">
      <t>ﾎｳｶﾞﾝﾅ</t>
    </rPh>
    <phoneticPr fontId="1" type="halfwidthKatakana" alignment="center"/>
  </si>
  <si>
    <t>300mH</t>
    <phoneticPr fontId="1" type="halfwidthKatakana" alignment="center"/>
  </si>
  <si>
    <t>砲丸投(6.0kg)</t>
    <rPh sb="0" eb="3">
      <t>ﾎｳｶﾞﾝﾅ</t>
    </rPh>
    <phoneticPr fontId="1" type="halfwidthKatakana" alignment="center"/>
  </si>
  <si>
    <t>砲丸投(4.0kg)</t>
    <rPh sb="0" eb="3">
      <t>ﾎｳｶﾞﾝﾅ</t>
    </rPh>
    <phoneticPr fontId="1" type="halfwidthKatakana" alignment="center"/>
  </si>
  <si>
    <t>砲丸投(7.26kg)</t>
    <rPh sb="0" eb="3">
      <t>ﾎｳｶﾞﾝﾅ</t>
    </rPh>
    <phoneticPr fontId="1" type="halfwidthKatakana" alignment="center"/>
  </si>
  <si>
    <t>小3 800m</t>
  </si>
  <si>
    <t>小4 800m</t>
  </si>
  <si>
    <t>小学男子</t>
    <rPh sb="0" eb="2">
      <t>ショウガク</t>
    </rPh>
    <rPh sb="2" eb="4">
      <t>ダンシ</t>
    </rPh>
    <phoneticPr fontId="1"/>
  </si>
  <si>
    <t>中　300m</t>
    <rPh sb="0" eb="1">
      <t>チュウ</t>
    </rPh>
    <phoneticPr fontId="1"/>
  </si>
  <si>
    <t>中　1000m</t>
    <rPh sb="0" eb="1">
      <t>チュウ</t>
    </rPh>
    <phoneticPr fontId="1"/>
  </si>
  <si>
    <t>中　走高跳</t>
    <rPh sb="0" eb="1">
      <t>チュウ</t>
    </rPh>
    <rPh sb="3" eb="4">
      <t>タカ</t>
    </rPh>
    <phoneticPr fontId="1"/>
  </si>
  <si>
    <t>高　300m</t>
    <rPh sb="0" eb="1">
      <t>コウ</t>
    </rPh>
    <phoneticPr fontId="1"/>
  </si>
  <si>
    <t>高　1000m</t>
    <rPh sb="0" eb="1">
      <t>コウ</t>
    </rPh>
    <phoneticPr fontId="1"/>
  </si>
  <si>
    <t>高　300mH</t>
    <rPh sb="0" eb="1">
      <t>コウ</t>
    </rPh>
    <phoneticPr fontId="1"/>
  </si>
  <si>
    <t>中　砲丸投(5.0kg)</t>
    <rPh sb="0" eb="1">
      <t>チュウ</t>
    </rPh>
    <phoneticPr fontId="1"/>
  </si>
  <si>
    <t>高　走高跳</t>
    <rPh sb="0" eb="1">
      <t>コウ</t>
    </rPh>
    <rPh sb="3" eb="4">
      <t>タカ</t>
    </rPh>
    <phoneticPr fontId="1"/>
  </si>
  <si>
    <t>高　砲丸投(6.0kg)</t>
    <rPh sb="0" eb="1">
      <t>コウ</t>
    </rPh>
    <phoneticPr fontId="1"/>
  </si>
  <si>
    <t>一　100m</t>
    <rPh sb="0" eb="1">
      <t>イチ</t>
    </rPh>
    <phoneticPr fontId="1"/>
  </si>
  <si>
    <t>一　300m</t>
    <rPh sb="0" eb="1">
      <t>イチ</t>
    </rPh>
    <phoneticPr fontId="1"/>
  </si>
  <si>
    <t>一　1000m</t>
    <rPh sb="0" eb="1">
      <t>イチ</t>
    </rPh>
    <phoneticPr fontId="1"/>
  </si>
  <si>
    <t>一　300mH</t>
    <rPh sb="0" eb="1">
      <t>イチ</t>
    </rPh>
    <phoneticPr fontId="1"/>
  </si>
  <si>
    <t>一　走高跳</t>
    <rPh sb="0" eb="1">
      <t>イチ</t>
    </rPh>
    <rPh sb="3" eb="4">
      <t>タカ</t>
    </rPh>
    <phoneticPr fontId="1"/>
  </si>
  <si>
    <t>一　走幅跳</t>
    <rPh sb="0" eb="1">
      <t>イチ</t>
    </rPh>
    <phoneticPr fontId="1"/>
  </si>
  <si>
    <t>一　砲丸投(7.26kg)</t>
    <rPh sb="0" eb="1">
      <t>イチ</t>
    </rPh>
    <phoneticPr fontId="1"/>
  </si>
  <si>
    <t>小5 1500m</t>
  </si>
  <si>
    <t>小6 1500m</t>
  </si>
  <si>
    <t>高　砲丸投(4.0kg)</t>
    <rPh sb="0" eb="1">
      <t>コウ</t>
    </rPh>
    <phoneticPr fontId="1"/>
  </si>
  <si>
    <t>一　砲丸投(4.0kg)</t>
    <rPh sb="0" eb="1">
      <t>イチ</t>
    </rPh>
    <phoneticPr fontId="1"/>
  </si>
  <si>
    <t>小3 1000m</t>
    <phoneticPr fontId="1"/>
  </si>
  <si>
    <t>小5 1000m</t>
    <phoneticPr fontId="19"/>
  </si>
  <si>
    <t>小4 1000m</t>
    <phoneticPr fontId="1"/>
  </si>
  <si>
    <t>小6 1000m</t>
    <phoneticPr fontId="1"/>
  </si>
  <si>
    <t>小5 1000m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</si>
</sst>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176" formatCode="m&quot;月&quot;d&quot;日&quot;;@"/>
    <numFmt numFmtId="177" formatCode="0.00_ "/>
    <numFmt numFmtId="178" formatCode="0.00_);[Red]\(0.00\)"/>
    <numFmt numFmtId="179" formatCode="#,###&quot;円&quot;"/>
    <numFmt numFmtId="180" formatCode="#&quot;人&quot;"/>
    <numFmt numFmtId="181" formatCode="0_ "/>
    <numFmt numFmtId="182" formatCode="&quot;第　&quot;#&quot;　回&quot;"/>
  </numFmts>
  <fonts count="6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</font>
    <font>
      <sz val="14"/>
      <name val="ＭＳ Ｐ明朝"/>
      <family val="1"/>
    </font>
    <font>
      <sz val="8"/>
      <name val="ＭＳ Ｐ明朝"/>
      <family val="1"/>
    </font>
    <font>
      <sz val="12"/>
      <name val="ＭＳ Ｐ明朝"/>
      <family val="1"/>
    </font>
    <font>
      <sz val="9"/>
      <name val="ＭＳ Ｐ明朝"/>
      <family val="1"/>
    </font>
    <font>
      <sz val="16"/>
      <name val="ＭＳ Ｐ明朝"/>
      <family val="1"/>
    </font>
    <font>
      <sz val="10"/>
      <name val="ＭＳ Ｐ明朝"/>
      <family val="1"/>
    </font>
    <font>
      <sz val="9"/>
      <color indexed="81"/>
      <name val="ＭＳ Ｐゴシック"/>
      <family val="3"/>
    </font>
    <font>
      <b/>
      <sz val="9"/>
      <color indexed="81"/>
      <name val="ＭＳ Ｐゴシック"/>
      <family val="3"/>
    </font>
    <font>
      <sz val="18"/>
      <name val="ＭＳ Ｐ明朝"/>
      <family val="1"/>
    </font>
    <font>
      <sz val="11"/>
      <name val="ＭＳ Ｐ明朝"/>
      <family val="1"/>
    </font>
    <font>
      <sz val="6"/>
      <color indexed="8"/>
      <name val="ＭＳ Ｐ明朝"/>
      <family val="1"/>
    </font>
    <font>
      <b/>
      <sz val="11"/>
      <color indexed="81"/>
      <name val="ＭＳ Ｐゴシック"/>
      <family val="3"/>
    </font>
    <font>
      <b/>
      <sz val="18"/>
      <name val="ＭＳ Ｐ明朝"/>
      <family val="1"/>
    </font>
    <font>
      <sz val="20"/>
      <name val="ＭＳ Ｐ明朝"/>
      <family val="1"/>
    </font>
    <font>
      <b/>
      <sz val="12"/>
      <name val="ＭＳ Ｐ明朝"/>
      <family val="1"/>
    </font>
    <font>
      <sz val="6"/>
      <color indexed="10"/>
      <name val="ＭＳ Ｐ明朝"/>
      <family val="1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Arial"/>
      <family val="2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6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sz val="10"/>
      <color indexed="8"/>
      <name val="ＭＳ Ｐゴシック"/>
      <family val="3"/>
    </font>
    <font>
      <sz val="10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明朝"/>
      <family val="1"/>
    </font>
    <font>
      <sz val="12"/>
      <color theme="1"/>
      <name val="ＭＳ Ｐ明朝"/>
      <family val="1"/>
    </font>
    <font>
      <sz val="11"/>
      <color rgb="FFFF0000"/>
      <name val="ＭＳ Ｐ明朝"/>
      <family val="1"/>
    </font>
    <font>
      <sz val="10"/>
      <color theme="1"/>
      <name val="ＭＳ Ｐゴシック"/>
      <family val="3"/>
      <charset val="128"/>
      <scheme val="minor"/>
    </font>
    <font>
      <sz val="11"/>
      <color theme="0"/>
      <name val="ＭＳ Ｐ明朝"/>
      <family val="1"/>
    </font>
    <font>
      <sz val="10"/>
      <color theme="1"/>
      <name val="ＭＳ Ｐ明朝"/>
      <family val="1"/>
    </font>
    <font>
      <sz val="12"/>
      <color rgb="FF000000"/>
      <name val="ＭＳ Ｐゴシック"/>
      <family val="3"/>
      <charset val="128"/>
      <scheme val="minor"/>
    </font>
    <font>
      <sz val="14"/>
      <color theme="1"/>
      <name val="ＭＳ Ｐ明朝"/>
      <family val="1"/>
    </font>
    <font>
      <sz val="8"/>
      <color theme="1"/>
      <name val="ＭＳ Ｐ明朝"/>
      <family val="1"/>
    </font>
    <font>
      <b/>
      <sz val="12"/>
      <color theme="1"/>
      <name val="ＭＳ Ｐ明朝"/>
      <family val="1"/>
    </font>
    <font>
      <sz val="14"/>
      <color rgb="FFFF0000"/>
      <name val="ＭＳ Ｐ明朝"/>
      <family val="1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明朝"/>
      <family val="1"/>
    </font>
    <font>
      <b/>
      <sz val="12"/>
      <color rgb="FFFF0000"/>
      <name val="ＭＳ Ｐ明朝"/>
      <family val="1"/>
    </font>
    <font>
      <sz val="10"/>
      <color rgb="FFFF0000"/>
      <name val="ＭＳ Ｐ明朝"/>
      <family val="1"/>
    </font>
    <font>
      <sz val="9"/>
      <color theme="1"/>
      <name val="ＭＳ Ｐゴシック"/>
      <family val="3"/>
      <charset val="128"/>
      <scheme val="minor"/>
    </font>
    <font>
      <sz val="8"/>
      <color rgb="FFFF0000"/>
      <name val="ＭＳ Ｐ明朝"/>
      <family val="1"/>
    </font>
    <font>
      <sz val="9"/>
      <color theme="1"/>
      <name val="ＭＳ Ｐ明朝"/>
      <family val="1"/>
    </font>
    <font>
      <sz val="9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color rgb="FFFFC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明朝"/>
      <family val="1"/>
    </font>
    <font>
      <sz val="20"/>
      <color theme="1"/>
      <name val="ＭＳ Ｐ明朝"/>
      <family val="1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28F83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9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DashDotDot">
        <color indexed="64"/>
      </top>
      <bottom/>
      <diagonal/>
    </border>
    <border>
      <left/>
      <right style="mediumDashDotDot">
        <color indexed="64"/>
      </right>
      <top style="mediumDashDotDot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DashDotDot">
        <color indexed="64"/>
      </right>
      <top/>
      <bottom style="mediumDashDotDot">
        <color indexed="64"/>
      </bottom>
      <diagonal/>
    </border>
    <border>
      <left style="mediumDashDotDot">
        <color indexed="64"/>
      </left>
      <right/>
      <top style="mediumDashDotDot">
        <color indexed="64"/>
      </top>
      <bottom/>
      <diagonal/>
    </border>
    <border>
      <left style="mediumDashDotDot">
        <color indexed="64"/>
      </left>
      <right/>
      <top/>
      <bottom/>
      <diagonal/>
    </border>
    <border>
      <left style="mediumDashDotDot">
        <color indexed="64"/>
      </left>
      <right/>
      <top/>
      <bottom style="mediumDashDotDot">
        <color indexed="64"/>
      </bottom>
      <diagonal/>
    </border>
    <border>
      <left style="mediumDashDotDot">
        <color indexed="64"/>
      </left>
      <right/>
      <top/>
      <bottom style="double">
        <color indexed="64"/>
      </bottom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DashDotDot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Dashed">
        <color rgb="FFFF0000"/>
      </left>
      <right/>
      <top/>
      <bottom/>
      <diagonal/>
    </border>
    <border>
      <left style="mediumDashed">
        <color rgb="FFFF0000"/>
      </left>
      <right/>
      <top/>
      <bottom style="thin">
        <color indexed="64"/>
      </bottom>
      <diagonal/>
    </border>
    <border>
      <left/>
      <right style="mediumDashed">
        <color rgb="FFFF0000"/>
      </right>
      <top/>
      <bottom/>
      <diagonal/>
    </border>
    <border>
      <left/>
      <right style="mediumDashed">
        <color rgb="FFFF0000"/>
      </right>
      <top/>
      <bottom style="double">
        <color indexed="64"/>
      </bottom>
      <diagonal/>
    </border>
  </borders>
  <cellStyleXfs count="1">
    <xf numFmtId="0" fontId="0" fillId="0" borderId="0"/>
  </cellStyleXfs>
  <cellXfs count="398">
    <xf numFmtId="0" fontId="0" fillId="0" borderId="0" xfId="0"/>
    <xf numFmtId="0" fontId="0" fillId="0" borderId="0" xfId="0" applyAlignment="1">
      <alignment vertical="center"/>
    </xf>
    <xf numFmtId="0" fontId="37" fillId="0" borderId="0" xfId="0" applyFont="1" applyAlignment="1">
      <alignment vertical="center"/>
    </xf>
    <xf numFmtId="178" fontId="37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vertical="center"/>
    </xf>
    <xf numFmtId="179" fontId="14" fillId="0" borderId="0" xfId="0" applyNumberFormat="1" applyFont="1" applyAlignment="1">
      <alignment vertical="center" shrinkToFi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center"/>
    </xf>
    <xf numFmtId="0" fontId="38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40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41" fillId="0" borderId="0" xfId="0" applyFont="1" applyAlignment="1">
      <alignment vertical="center" shrinkToFit="1"/>
    </xf>
    <xf numFmtId="0" fontId="42" fillId="0" borderId="2" xfId="0" applyFont="1" applyBorder="1" applyAlignment="1">
      <alignment vertical="center"/>
    </xf>
    <xf numFmtId="0" fontId="37" fillId="0" borderId="4" xfId="0" applyFont="1" applyBorder="1" applyAlignment="1" applyProtection="1">
      <alignment horizontal="center" vertical="center" shrinkToFit="1"/>
      <protection locked="0"/>
    </xf>
    <xf numFmtId="0" fontId="38" fillId="0" borderId="5" xfId="0" applyFont="1" applyBorder="1" applyAlignment="1" applyProtection="1">
      <alignment horizontal="center" vertical="center" shrinkToFit="1"/>
      <protection locked="0"/>
    </xf>
    <xf numFmtId="0" fontId="38" fillId="0" borderId="6" xfId="0" applyFont="1" applyBorder="1" applyAlignment="1" applyProtection="1">
      <alignment horizontal="center" vertical="center" shrinkToFit="1"/>
      <protection locked="0"/>
    </xf>
    <xf numFmtId="0" fontId="37" fillId="0" borderId="7" xfId="0" applyFont="1" applyBorder="1" applyAlignment="1" applyProtection="1">
      <alignment horizontal="center" vertical="center" shrinkToFit="1"/>
      <protection locked="0"/>
    </xf>
    <xf numFmtId="0" fontId="37" fillId="0" borderId="8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right" vertical="center"/>
    </xf>
    <xf numFmtId="0" fontId="43" fillId="0" borderId="12" xfId="0" applyFont="1" applyBorder="1" applyAlignment="1">
      <alignment vertical="center"/>
    </xf>
    <xf numFmtId="0" fontId="37" fillId="0" borderId="13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7" fillId="0" borderId="15" xfId="0" applyFont="1" applyBorder="1" applyAlignment="1">
      <alignment horizontal="center" vertical="center" shrinkToFit="1"/>
    </xf>
    <xf numFmtId="0" fontId="44" fillId="3" borderId="16" xfId="0" applyFont="1" applyFill="1" applyBorder="1" applyAlignment="1">
      <alignment horizontal="center" vertical="center"/>
    </xf>
    <xf numFmtId="0" fontId="37" fillId="0" borderId="17" xfId="0" applyFont="1" applyBorder="1" applyAlignment="1">
      <alignment horizontal="left"/>
    </xf>
    <xf numFmtId="0" fontId="0" fillId="0" borderId="2" xfId="0" applyBorder="1" applyAlignment="1">
      <alignment horizontal="center" vertical="center" shrinkToFit="1"/>
    </xf>
    <xf numFmtId="0" fontId="37" fillId="0" borderId="15" xfId="0" applyFont="1" applyBorder="1" applyAlignment="1">
      <alignment vertical="center" shrinkToFit="1"/>
    </xf>
    <xf numFmtId="180" fontId="0" fillId="0" borderId="2" xfId="0" applyNumberFormat="1" applyBorder="1" applyAlignment="1">
      <alignment horizontal="center" vertical="center" shrinkToFit="1"/>
    </xf>
    <xf numFmtId="6" fontId="0" fillId="0" borderId="2" xfId="0" applyNumberFormat="1" applyBorder="1" applyAlignment="1">
      <alignment horizontal="center" vertical="center" shrinkToFit="1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37" fillId="0" borderId="0" xfId="0" applyFont="1" applyAlignment="1" applyProtection="1">
      <alignment vertical="center"/>
      <protection locked="0"/>
    </xf>
    <xf numFmtId="0" fontId="41" fillId="0" borderId="0" xfId="0" applyFont="1" applyAlignment="1">
      <alignment horizontal="center" vertical="center" shrinkToFit="1"/>
    </xf>
    <xf numFmtId="0" fontId="5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40" fillId="5" borderId="2" xfId="0" applyFont="1" applyFill="1" applyBorder="1" applyAlignment="1">
      <alignment horizontal="center" vertical="center"/>
    </xf>
    <xf numFmtId="0" fontId="0" fillId="0" borderId="0" xfId="0" applyAlignment="1">
      <alignment shrinkToFit="1"/>
    </xf>
    <xf numFmtId="0" fontId="37" fillId="0" borderId="19" xfId="0" applyFont="1" applyBorder="1" applyAlignment="1" applyProtection="1">
      <alignment horizontal="center" vertical="center"/>
      <protection locked="0"/>
    </xf>
    <xf numFmtId="0" fontId="37" fillId="0" borderId="20" xfId="0" applyFont="1" applyBorder="1" applyAlignment="1" applyProtection="1">
      <alignment horizontal="center" vertical="center"/>
      <protection locked="0"/>
    </xf>
    <xf numFmtId="0" fontId="37" fillId="0" borderId="21" xfId="0" applyFont="1" applyBorder="1" applyAlignment="1" applyProtection="1">
      <alignment horizontal="center" vertical="center"/>
      <protection locked="0"/>
    </xf>
    <xf numFmtId="0" fontId="45" fillId="2" borderId="22" xfId="0" applyFont="1" applyFill="1" applyBorder="1" applyAlignment="1">
      <alignment horizontal="center" vertical="center" wrapText="1"/>
    </xf>
    <xf numFmtId="0" fontId="46" fillId="0" borderId="23" xfId="0" applyFont="1" applyBorder="1" applyAlignment="1" applyProtection="1">
      <alignment horizontal="center" vertical="center" shrinkToFit="1"/>
      <protection locked="0"/>
    </xf>
    <xf numFmtId="0" fontId="46" fillId="0" borderId="24" xfId="0" applyFont="1" applyBorder="1" applyAlignment="1" applyProtection="1">
      <alignment horizontal="center" vertical="center" shrinkToFit="1"/>
      <protection locked="0"/>
    </xf>
    <xf numFmtId="0" fontId="39" fillId="0" borderId="25" xfId="0" applyFont="1" applyBorder="1" applyAlignment="1">
      <alignment horizontal="center" vertical="center" shrinkToFit="1"/>
    </xf>
    <xf numFmtId="0" fontId="47" fillId="3" borderId="12" xfId="0" applyFont="1" applyFill="1" applyBorder="1" applyAlignment="1">
      <alignment horizontal="center" vertical="center"/>
    </xf>
    <xf numFmtId="0" fontId="39" fillId="0" borderId="17" xfId="0" applyFont="1" applyBorder="1" applyAlignment="1">
      <alignment horizontal="left"/>
    </xf>
    <xf numFmtId="0" fontId="37" fillId="0" borderId="26" xfId="0" applyFont="1" applyBorder="1" applyAlignment="1">
      <alignment horizontal="center" vertical="center"/>
    </xf>
    <xf numFmtId="0" fontId="37" fillId="0" borderId="27" xfId="0" applyFont="1" applyBorder="1" applyAlignment="1">
      <alignment horizontal="center" vertical="center"/>
    </xf>
    <xf numFmtId="0" fontId="37" fillId="0" borderId="2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0" fontId="37" fillId="0" borderId="0" xfId="0" applyFont="1" applyAlignment="1">
      <alignment horizontal="left"/>
    </xf>
    <xf numFmtId="0" fontId="37" fillId="0" borderId="29" xfId="0" applyFont="1" applyBorder="1" applyAlignment="1">
      <alignment horizontal="center" vertical="center"/>
    </xf>
    <xf numFmtId="0" fontId="38" fillId="0" borderId="27" xfId="0" applyFont="1" applyBorder="1" applyAlignment="1" applyProtection="1">
      <alignment horizontal="center" vertical="center" shrinkToFit="1"/>
      <protection locked="0"/>
    </xf>
    <xf numFmtId="0" fontId="38" fillId="0" borderId="30" xfId="0" applyFont="1" applyBorder="1" applyAlignment="1" applyProtection="1">
      <alignment horizontal="center" vertical="center" shrinkToFit="1"/>
      <protection locked="0"/>
    </xf>
    <xf numFmtId="0" fontId="37" fillId="0" borderId="30" xfId="0" applyFont="1" applyBorder="1" applyAlignment="1">
      <alignment horizontal="center" vertical="center"/>
    </xf>
    <xf numFmtId="0" fontId="2" fillId="0" borderId="0" xfId="0" applyFont="1" applyAlignment="1" applyProtection="1">
      <alignment horizontal="distributed" vertical="center" indent="3"/>
      <protection locked="0"/>
    </xf>
    <xf numFmtId="0" fontId="42" fillId="0" borderId="0" xfId="0" applyFont="1" applyAlignment="1">
      <alignment horizontal="center" vertical="center"/>
    </xf>
    <xf numFmtId="0" fontId="48" fillId="0" borderId="0" xfId="0" applyFont="1" applyAlignment="1" applyProtection="1">
      <alignment horizontal="center" vertical="center"/>
      <protection locked="0"/>
    </xf>
    <xf numFmtId="0" fontId="39" fillId="0" borderId="0" xfId="0" applyFont="1" applyAlignment="1">
      <alignment horizontal="left"/>
    </xf>
    <xf numFmtId="0" fontId="49" fillId="0" borderId="27" xfId="0" applyFont="1" applyBorder="1" applyAlignment="1" applyProtection="1">
      <alignment horizontal="center" vertical="center" shrinkToFit="1"/>
      <protection locked="0"/>
    </xf>
    <xf numFmtId="0" fontId="49" fillId="0" borderId="31" xfId="0" applyFont="1" applyBorder="1" applyAlignment="1" applyProtection="1">
      <alignment horizontal="center" vertical="center" shrinkToFit="1"/>
      <protection locked="0"/>
    </xf>
    <xf numFmtId="0" fontId="49" fillId="0" borderId="30" xfId="0" applyFont="1" applyBorder="1" applyAlignment="1" applyProtection="1">
      <alignment horizontal="center" vertical="center" shrinkToFit="1"/>
      <protection locked="0"/>
    </xf>
    <xf numFmtId="0" fontId="49" fillId="0" borderId="32" xfId="0" applyFont="1" applyBorder="1" applyAlignment="1" applyProtection="1">
      <alignment horizontal="center" vertical="center" shrinkToFit="1"/>
      <protection locked="0"/>
    </xf>
    <xf numFmtId="0" fontId="50" fillId="0" borderId="33" xfId="0" applyFont="1" applyBorder="1" applyAlignment="1" applyProtection="1">
      <alignment horizontal="center" vertical="center" shrinkToFit="1"/>
      <protection locked="0"/>
    </xf>
    <xf numFmtId="0" fontId="50" fillId="0" borderId="34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distributed" vertical="center" indent="3"/>
    </xf>
    <xf numFmtId="56" fontId="10" fillId="0" borderId="0" xfId="0" applyNumberFormat="1" applyFont="1" applyAlignment="1">
      <alignment horizontal="center" vertical="center"/>
    </xf>
    <xf numFmtId="6" fontId="15" fillId="0" borderId="0" xfId="0" applyNumberFormat="1" applyFont="1" applyAlignment="1">
      <alignment horizontal="center" vertical="center"/>
    </xf>
    <xf numFmtId="0" fontId="37" fillId="0" borderId="2" xfId="0" applyFont="1" applyBorder="1" applyAlignment="1">
      <alignment horizontal="center" vertical="center" shrinkToFit="1"/>
    </xf>
    <xf numFmtId="0" fontId="42" fillId="0" borderId="3" xfId="0" applyFont="1" applyBorder="1" applyAlignment="1">
      <alignment horizontal="center" vertical="center" shrinkToFit="1"/>
    </xf>
    <xf numFmtId="0" fontId="42" fillId="0" borderId="35" xfId="0" applyFont="1" applyBorder="1" applyAlignment="1">
      <alignment horizontal="center" vertical="center" shrinkToFit="1"/>
    </xf>
    <xf numFmtId="0" fontId="51" fillId="0" borderId="3" xfId="0" applyFont="1" applyBorder="1" applyAlignment="1">
      <alignment horizontal="center" vertical="center" shrinkToFit="1"/>
    </xf>
    <xf numFmtId="0" fontId="51" fillId="0" borderId="35" xfId="0" applyFont="1" applyBorder="1" applyAlignment="1">
      <alignment horizontal="center" vertical="center" shrinkToFi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0" fillId="2" borderId="0" xfId="0" applyFill="1" applyAlignment="1">
      <alignment vertical="center"/>
    </xf>
    <xf numFmtId="0" fontId="22" fillId="0" borderId="2" xfId="0" applyFont="1" applyBorder="1" applyAlignment="1" applyProtection="1">
      <alignment vertical="center"/>
      <protection locked="0"/>
    </xf>
    <xf numFmtId="0" fontId="22" fillId="0" borderId="2" xfId="0" applyFont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52" fillId="0" borderId="0" xfId="0" applyFont="1"/>
    <xf numFmtId="0" fontId="52" fillId="0" borderId="0" xfId="0" applyFont="1" applyAlignment="1">
      <alignment vertical="center"/>
    </xf>
    <xf numFmtId="0" fontId="52" fillId="0" borderId="0" xfId="0" applyFont="1" applyAlignment="1">
      <alignment horizontal="center" vertical="center"/>
    </xf>
    <xf numFmtId="0" fontId="38" fillId="0" borderId="36" xfId="0" applyFont="1" applyBorder="1" applyAlignment="1" applyProtection="1">
      <alignment horizontal="center" vertical="center" shrinkToFit="1"/>
      <protection locked="0"/>
    </xf>
    <xf numFmtId="0" fontId="38" fillId="0" borderId="37" xfId="0" applyFont="1" applyBorder="1" applyAlignment="1" applyProtection="1">
      <alignment horizontal="center" vertical="center" shrinkToFit="1"/>
      <protection locked="0"/>
    </xf>
    <xf numFmtId="0" fontId="49" fillId="0" borderId="36" xfId="0" applyFont="1" applyBorder="1" applyAlignment="1" applyProtection="1">
      <alignment horizontal="center" vertical="center" shrinkToFit="1"/>
      <protection locked="0"/>
    </xf>
    <xf numFmtId="0" fontId="49" fillId="0" borderId="38" xfId="0" applyFont="1" applyBorder="1" applyAlignment="1" applyProtection="1">
      <alignment horizontal="center" vertical="center" shrinkToFit="1"/>
      <protection locked="0"/>
    </xf>
    <xf numFmtId="0" fontId="53" fillId="4" borderId="30" xfId="0" applyFont="1" applyFill="1" applyBorder="1" applyAlignment="1">
      <alignment horizontal="center" vertical="center" wrapText="1"/>
    </xf>
    <xf numFmtId="0" fontId="39" fillId="0" borderId="39" xfId="0" applyFont="1" applyBorder="1" applyAlignment="1">
      <alignment horizontal="center" vertical="center" wrapText="1"/>
    </xf>
    <xf numFmtId="0" fontId="39" fillId="0" borderId="40" xfId="0" applyFont="1" applyBorder="1" applyAlignment="1">
      <alignment horizontal="center" vertical="center" wrapText="1"/>
    </xf>
    <xf numFmtId="0" fontId="39" fillId="0" borderId="41" xfId="0" applyFont="1" applyBorder="1" applyAlignment="1">
      <alignment horizontal="center" vertical="center"/>
    </xf>
    <xf numFmtId="0" fontId="39" fillId="0" borderId="30" xfId="0" applyFont="1" applyBorder="1" applyAlignment="1">
      <alignment horizontal="center" vertical="center"/>
    </xf>
    <xf numFmtId="0" fontId="39" fillId="0" borderId="40" xfId="0" applyFont="1" applyBorder="1" applyAlignment="1">
      <alignment horizontal="center" vertical="center"/>
    </xf>
    <xf numFmtId="0" fontId="52" fillId="0" borderId="0" xfId="0" applyFont="1" applyAlignment="1">
      <alignment horizontal="center"/>
    </xf>
    <xf numFmtId="0" fontId="40" fillId="0" borderId="0" xfId="0" applyFont="1"/>
    <xf numFmtId="0" fontId="40" fillId="0" borderId="0" xfId="0" applyFont="1" applyAlignment="1">
      <alignment horizontal="center"/>
    </xf>
    <xf numFmtId="0" fontId="40" fillId="0" borderId="0" xfId="0" applyFont="1" applyAlignment="1">
      <alignment horizontal="center" vertical="center"/>
    </xf>
    <xf numFmtId="0" fontId="40" fillId="2" borderId="0" xfId="0" applyFont="1" applyFill="1" applyAlignment="1">
      <alignment vertical="center"/>
    </xf>
    <xf numFmtId="0" fontId="54" fillId="0" borderId="0" xfId="0" applyFont="1" applyAlignment="1">
      <alignment vertical="center"/>
    </xf>
    <xf numFmtId="0" fontId="23" fillId="6" borderId="2" xfId="0" applyFont="1" applyFill="1" applyBorder="1" applyAlignment="1" applyProtection="1">
      <alignment horizontal="left" vertical="center"/>
      <protection locked="0"/>
    </xf>
    <xf numFmtId="0" fontId="52" fillId="0" borderId="2" xfId="0" applyFont="1" applyBorder="1" applyAlignment="1">
      <alignment horizontal="center"/>
    </xf>
    <xf numFmtId="0" fontId="23" fillId="6" borderId="2" xfId="0" applyFont="1" applyFill="1" applyBorder="1" applyAlignment="1" applyProtection="1">
      <alignment vertical="center"/>
      <protection locked="0"/>
    </xf>
    <xf numFmtId="0" fontId="23" fillId="0" borderId="2" xfId="0" applyFont="1" applyBorder="1" applyAlignment="1" applyProtection="1">
      <alignment horizontal="center" vertical="center"/>
      <protection locked="0"/>
    </xf>
    <xf numFmtId="0" fontId="23" fillId="7" borderId="2" xfId="0" applyFont="1" applyFill="1" applyBorder="1" applyAlignment="1" applyProtection="1">
      <alignment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3" fillId="0" borderId="2" xfId="0" applyFont="1" applyBorder="1" applyAlignment="1" applyProtection="1">
      <alignment vertical="center"/>
      <protection locked="0"/>
    </xf>
    <xf numFmtId="0" fontId="27" fillId="0" borderId="2" xfId="0" applyFont="1" applyBorder="1" applyAlignment="1" applyProtection="1">
      <alignment vertical="center"/>
      <protection locked="0"/>
    </xf>
    <xf numFmtId="0" fontId="27" fillId="0" borderId="2" xfId="0" applyFont="1" applyBorder="1" applyAlignment="1" applyProtection="1">
      <alignment horizontal="center" vertical="center"/>
      <protection locked="0"/>
    </xf>
    <xf numFmtId="0" fontId="55" fillId="7" borderId="2" xfId="0" applyFont="1" applyFill="1" applyBorder="1" applyAlignment="1" applyProtection="1">
      <alignment vertical="center"/>
      <protection locked="0"/>
    </xf>
    <xf numFmtId="0" fontId="55" fillId="0" borderId="2" xfId="0" applyFont="1" applyBorder="1" applyAlignment="1" applyProtection="1">
      <alignment vertical="center"/>
      <protection locked="0"/>
    </xf>
    <xf numFmtId="178" fontId="37" fillId="0" borderId="42" xfId="0" applyNumberFormat="1" applyFont="1" applyBorder="1" applyAlignment="1" applyProtection="1">
      <alignment horizontal="center" vertical="center" shrinkToFit="1"/>
      <protection locked="0"/>
    </xf>
    <xf numFmtId="178" fontId="37" fillId="0" borderId="43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8" borderId="0" xfId="0" applyFill="1" applyAlignment="1">
      <alignment vertical="center" wrapText="1"/>
    </xf>
    <xf numFmtId="0" fontId="0" fillId="8" borderId="0" xfId="0" applyFill="1" applyAlignment="1">
      <alignment horizontal="center" vertical="center" wrapText="1"/>
    </xf>
    <xf numFmtId="0" fontId="28" fillId="0" borderId="0" xfId="0" applyFont="1" applyAlignment="1" applyProtection="1">
      <alignment horizontal="center" vertical="center"/>
      <protection locked="0"/>
    </xf>
    <xf numFmtId="0" fontId="56" fillId="0" borderId="0" xfId="0" applyFont="1" applyAlignment="1" applyProtection="1">
      <alignment horizontal="center" vertical="center" wrapText="1" shrinkToFit="1"/>
      <protection hidden="1"/>
    </xf>
    <xf numFmtId="0" fontId="36" fillId="0" borderId="0" xfId="0" applyFont="1"/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0" fontId="36" fillId="0" borderId="0" xfId="0" applyFont="1" applyAlignment="1">
      <alignment vertical="center"/>
    </xf>
    <xf numFmtId="0" fontId="36" fillId="0" borderId="12" xfId="0" applyFont="1" applyBorder="1"/>
    <xf numFmtId="0" fontId="36" fillId="0" borderId="12" xfId="0" applyFont="1" applyBorder="1" applyAlignment="1">
      <alignment vertical="center"/>
    </xf>
    <xf numFmtId="0" fontId="0" fillId="0" borderId="12" xfId="0" applyBorder="1"/>
    <xf numFmtId="0" fontId="0" fillId="0" borderId="12" xfId="0" applyBorder="1" applyAlignment="1">
      <alignment vertical="center"/>
    </xf>
    <xf numFmtId="0" fontId="52" fillId="0" borderId="2" xfId="0" applyFont="1" applyBorder="1" applyAlignment="1">
      <alignment vertical="center"/>
    </xf>
    <xf numFmtId="0" fontId="52" fillId="0" borderId="2" xfId="0" applyFont="1" applyBorder="1" applyAlignment="1">
      <alignment horizontal="center" vertical="center"/>
    </xf>
    <xf numFmtId="0" fontId="40" fillId="2" borderId="2" xfId="0" applyFont="1" applyFill="1" applyBorder="1" applyAlignment="1">
      <alignment vertical="center"/>
    </xf>
    <xf numFmtId="0" fontId="40" fillId="0" borderId="2" xfId="0" applyFont="1" applyBorder="1" applyAlignment="1">
      <alignment horizontal="center" vertical="center"/>
    </xf>
    <xf numFmtId="0" fontId="40" fillId="9" borderId="2" xfId="0" applyFont="1" applyFill="1" applyBorder="1" applyAlignment="1">
      <alignment vertical="center"/>
    </xf>
    <xf numFmtId="0" fontId="40" fillId="10" borderId="2" xfId="0" applyFont="1" applyFill="1" applyBorder="1" applyAlignment="1">
      <alignment vertical="center"/>
    </xf>
    <xf numFmtId="0" fontId="40" fillId="11" borderId="2" xfId="0" applyFont="1" applyFill="1" applyBorder="1" applyAlignment="1">
      <alignment vertical="center"/>
    </xf>
    <xf numFmtId="0" fontId="40" fillId="1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39" fillId="0" borderId="44" xfId="0" applyFont="1" applyBorder="1" applyAlignment="1" applyProtection="1">
      <alignment horizontal="left" vertical="center" indent="1" shrinkToFit="1"/>
      <protection locked="0"/>
    </xf>
    <xf numFmtId="0" fontId="51" fillId="0" borderId="45" xfId="0" applyFont="1" applyBorder="1" applyAlignment="1" applyProtection="1">
      <alignment horizontal="left" vertical="center" indent="1" shrinkToFit="1"/>
      <protection locked="0"/>
    </xf>
    <xf numFmtId="0" fontId="39" fillId="0" borderId="46" xfId="0" applyFont="1" applyBorder="1" applyAlignment="1" applyProtection="1">
      <alignment horizontal="left" vertical="center" indent="1" shrinkToFit="1"/>
      <protection locked="0"/>
    </xf>
    <xf numFmtId="0" fontId="51" fillId="0" borderId="8" xfId="0" applyFont="1" applyBorder="1" applyAlignment="1" applyProtection="1">
      <alignment horizontal="left" vertical="center" indent="1" shrinkToFit="1"/>
      <protection locked="0"/>
    </xf>
    <xf numFmtId="0" fontId="39" fillId="0" borderId="47" xfId="0" applyFont="1" applyBorder="1" applyAlignment="1" applyProtection="1">
      <alignment horizontal="left" vertical="center" indent="1" shrinkToFit="1"/>
      <protection locked="0"/>
    </xf>
    <xf numFmtId="0" fontId="51" fillId="0" borderId="40" xfId="0" applyFont="1" applyBorder="1" applyAlignment="1" applyProtection="1">
      <alignment horizontal="left" vertical="center" indent="1" shrinkToFit="1"/>
      <protection locked="0"/>
    </xf>
    <xf numFmtId="0" fontId="37" fillId="0" borderId="48" xfId="0" applyFont="1" applyBorder="1" applyAlignment="1" applyProtection="1">
      <alignment horizontal="left" vertical="center" indent="1" shrinkToFit="1"/>
      <protection locked="0"/>
    </xf>
    <xf numFmtId="0" fontId="7" fillId="0" borderId="49" xfId="0" applyFont="1" applyBorder="1" applyAlignment="1" applyProtection="1">
      <alignment horizontal="left" vertical="center" indent="1" shrinkToFit="1"/>
      <protection locked="0"/>
    </xf>
    <xf numFmtId="0" fontId="37" fillId="0" borderId="23" xfId="0" applyFont="1" applyBorder="1" applyAlignment="1" applyProtection="1">
      <alignment horizontal="left" vertical="center" indent="1" shrinkToFit="1"/>
      <protection locked="0"/>
    </xf>
    <xf numFmtId="0" fontId="7" fillId="0" borderId="1" xfId="0" applyFont="1" applyBorder="1" applyAlignment="1" applyProtection="1">
      <alignment horizontal="left" vertical="center" indent="1" shrinkToFit="1"/>
      <protection locked="0"/>
    </xf>
    <xf numFmtId="0" fontId="37" fillId="0" borderId="24" xfId="0" applyFont="1" applyBorder="1" applyAlignment="1" applyProtection="1">
      <alignment horizontal="left" vertical="center" indent="1" shrinkToFit="1"/>
      <protection locked="0"/>
    </xf>
    <xf numFmtId="0" fontId="7" fillId="0" borderId="50" xfId="0" applyFont="1" applyBorder="1" applyAlignment="1" applyProtection="1">
      <alignment horizontal="left" vertical="center" indent="1" shrinkToFit="1"/>
      <protection locked="0"/>
    </xf>
    <xf numFmtId="0" fontId="40" fillId="0" borderId="0" xfId="0" applyFont="1" applyAlignment="1">
      <alignment vertical="center"/>
    </xf>
    <xf numFmtId="0" fontId="0" fillId="0" borderId="95" xfId="0" applyBorder="1" applyAlignment="1">
      <alignment vertical="center" wrapText="1"/>
    </xf>
    <xf numFmtId="0" fontId="0" fillId="8" borderId="95" xfId="0" applyFill="1" applyBorder="1" applyAlignment="1">
      <alignment vertical="center" wrapText="1"/>
    </xf>
    <xf numFmtId="0" fontId="0" fillId="0" borderId="95" xfId="0" applyBorder="1" applyAlignment="1">
      <alignment vertical="center"/>
    </xf>
    <xf numFmtId="0" fontId="0" fillId="0" borderId="96" xfId="0" applyBorder="1" applyAlignment="1">
      <alignment vertical="center"/>
    </xf>
    <xf numFmtId="0" fontId="36" fillId="0" borderId="95" xfId="0" applyFont="1" applyBorder="1" applyAlignment="1">
      <alignment vertical="center"/>
    </xf>
    <xf numFmtId="0" fontId="36" fillId="0" borderId="96" xfId="0" applyFont="1" applyBorder="1" applyAlignment="1">
      <alignment vertical="center"/>
    </xf>
    <xf numFmtId="0" fontId="52" fillId="0" borderId="0" xfId="0" applyFont="1" applyAlignment="1">
      <alignment horizontal="left" vertical="center"/>
    </xf>
    <xf numFmtId="0" fontId="52" fillId="0" borderId="0" xfId="0" applyFont="1" applyAlignment="1">
      <alignment horizontal="left" vertical="center" shrinkToFit="1"/>
    </xf>
    <xf numFmtId="0" fontId="52" fillId="0" borderId="97" xfId="0" applyFont="1" applyBorder="1" applyAlignment="1">
      <alignment horizontal="left" vertical="center" shrinkToFit="1"/>
    </xf>
    <xf numFmtId="0" fontId="57" fillId="0" borderId="0" xfId="0" applyFont="1" applyAlignment="1">
      <alignment horizontal="left" vertical="center"/>
    </xf>
    <xf numFmtId="0" fontId="58" fillId="0" borderId="0" xfId="0" applyFont="1" applyAlignment="1" applyProtection="1">
      <alignment horizontal="center" vertical="center" wrapText="1" shrinkToFit="1"/>
      <protection hidden="1"/>
    </xf>
    <xf numFmtId="0" fontId="57" fillId="0" borderId="0" xfId="0" applyFont="1" applyAlignment="1">
      <alignment horizontal="center" vertical="center"/>
    </xf>
    <xf numFmtId="0" fontId="36" fillId="0" borderId="0" xfId="0" applyFont="1" applyAlignment="1">
      <alignment vertical="center" wrapText="1"/>
    </xf>
    <xf numFmtId="0" fontId="59" fillId="0" borderId="0" xfId="0" applyFont="1" applyAlignment="1" applyProtection="1">
      <alignment horizontal="center" vertical="center"/>
      <protection locked="0"/>
    </xf>
    <xf numFmtId="0" fontId="36" fillId="0" borderId="0" xfId="0" applyFont="1" applyAlignment="1">
      <alignment horizontal="center"/>
    </xf>
    <xf numFmtId="0" fontId="36" fillId="0" borderId="0" xfId="0" applyFont="1" applyAlignment="1">
      <alignment horizontal="left" shrinkToFit="1"/>
    </xf>
    <xf numFmtId="0" fontId="57" fillId="0" borderId="97" xfId="0" applyFont="1" applyBorder="1" applyAlignment="1">
      <alignment horizontal="left" vertical="center" shrinkToFit="1"/>
    </xf>
    <xf numFmtId="0" fontId="38" fillId="13" borderId="51" xfId="0" applyFont="1" applyFill="1" applyBorder="1" applyAlignment="1" applyProtection="1">
      <alignment horizontal="center" vertical="center" shrinkToFit="1"/>
      <protection locked="0"/>
    </xf>
    <xf numFmtId="0" fontId="38" fillId="13" borderId="20" xfId="0" applyFont="1" applyFill="1" applyBorder="1" applyAlignment="1" applyProtection="1">
      <alignment horizontal="center" vertical="center" shrinkToFit="1"/>
      <protection locked="0"/>
    </xf>
    <xf numFmtId="0" fontId="38" fillId="13" borderId="41" xfId="0" applyFont="1" applyFill="1" applyBorder="1" applyAlignment="1" applyProtection="1">
      <alignment horizontal="center" vertical="center" shrinkToFit="1"/>
      <protection locked="0"/>
    </xf>
    <xf numFmtId="0" fontId="38" fillId="13" borderId="52" xfId="0" applyFont="1" applyFill="1" applyBorder="1" applyAlignment="1" applyProtection="1">
      <alignment horizontal="center" vertical="center" shrinkToFit="1"/>
      <protection locked="0"/>
    </xf>
    <xf numFmtId="0" fontId="38" fillId="13" borderId="27" xfId="0" applyFont="1" applyFill="1" applyBorder="1" applyAlignment="1" applyProtection="1">
      <alignment horizontal="center" vertical="center" shrinkToFit="1"/>
      <protection locked="0"/>
    </xf>
    <xf numFmtId="0" fontId="38" fillId="13" borderId="30" xfId="0" applyFont="1" applyFill="1" applyBorder="1" applyAlignment="1" applyProtection="1">
      <alignment horizontal="center" vertical="center" shrinkToFit="1"/>
      <protection locked="0"/>
    </xf>
    <xf numFmtId="0" fontId="56" fillId="8" borderId="0" xfId="0" applyFont="1" applyFill="1" applyAlignment="1" applyProtection="1">
      <alignment horizontal="center" vertical="center" wrapText="1" shrinkToFit="1"/>
      <protection hidden="1"/>
    </xf>
    <xf numFmtId="0" fontId="37" fillId="13" borderId="47" xfId="0" applyFont="1" applyFill="1" applyBorder="1" applyAlignment="1" applyProtection="1">
      <alignment horizontal="center" vertical="center" shrinkToFit="1"/>
      <protection locked="0"/>
    </xf>
    <xf numFmtId="0" fontId="37" fillId="13" borderId="53" xfId="0" applyFont="1" applyFill="1" applyBorder="1" applyAlignment="1" applyProtection="1">
      <alignment horizontal="center" vertical="center" shrinkToFit="1"/>
      <protection locked="0"/>
    </xf>
    <xf numFmtId="0" fontId="37" fillId="13" borderId="46" xfId="0" applyFont="1" applyFill="1" applyBorder="1" applyAlignment="1" applyProtection="1">
      <alignment horizontal="center" vertical="center" shrinkToFit="1"/>
      <protection locked="0"/>
    </xf>
    <xf numFmtId="0" fontId="4" fillId="3" borderId="27" xfId="0" applyFont="1" applyFill="1" applyBorder="1" applyAlignment="1">
      <alignment horizontal="center" vertical="center" shrinkToFit="1"/>
    </xf>
    <xf numFmtId="0" fontId="37" fillId="3" borderId="19" xfId="0" applyFont="1" applyFill="1" applyBorder="1" applyAlignment="1">
      <alignment horizontal="center" vertical="center" shrinkToFit="1"/>
    </xf>
    <xf numFmtId="0" fontId="37" fillId="3" borderId="20" xfId="0" applyFont="1" applyFill="1" applyBorder="1" applyAlignment="1">
      <alignment horizontal="center" vertical="center" shrinkToFit="1"/>
    </xf>
    <xf numFmtId="0" fontId="4" fillId="3" borderId="28" xfId="0" applyFont="1" applyFill="1" applyBorder="1" applyAlignment="1">
      <alignment horizontal="center" vertical="center" shrinkToFit="1"/>
    </xf>
    <xf numFmtId="0" fontId="37" fillId="3" borderId="21" xfId="0" applyFont="1" applyFill="1" applyBorder="1" applyAlignment="1">
      <alignment horizontal="center" vertical="center" shrinkToFit="1"/>
    </xf>
    <xf numFmtId="181" fontId="0" fillId="0" borderId="54" xfId="0" applyNumberFormat="1" applyBorder="1" applyAlignment="1">
      <alignment vertical="center" wrapText="1"/>
    </xf>
    <xf numFmtId="181" fontId="0" fillId="2" borderId="0" xfId="0" applyNumberFormat="1" applyFill="1" applyAlignment="1">
      <alignment vertical="center"/>
    </xf>
    <xf numFmtId="181" fontId="0" fillId="14" borderId="0" xfId="0" applyNumberFormat="1" applyFill="1" applyAlignment="1">
      <alignment vertical="center"/>
    </xf>
    <xf numFmtId="181" fontId="0" fillId="9" borderId="55" xfId="0" applyNumberFormat="1" applyFill="1" applyBorder="1" applyAlignment="1">
      <alignment horizontal="center" vertical="center" wrapText="1"/>
    </xf>
    <xf numFmtId="181" fontId="0" fillId="9" borderId="56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7" xfId="0" applyBorder="1" applyAlignment="1">
      <alignment vertical="center"/>
    </xf>
    <xf numFmtId="0" fontId="0" fillId="0" borderId="0" xfId="0" applyAlignment="1">
      <alignment vertical="top" wrapText="1"/>
    </xf>
    <xf numFmtId="0" fontId="0" fillId="2" borderId="57" xfId="0" applyFill="1" applyBorder="1" applyAlignment="1">
      <alignment vertical="center"/>
    </xf>
    <xf numFmtId="0" fontId="0" fillId="0" borderId="57" xfId="0" applyBorder="1" applyAlignment="1">
      <alignment horizontal="center" vertical="center"/>
    </xf>
    <xf numFmtId="0" fontId="36" fillId="2" borderId="0" xfId="0" applyFont="1" applyFill="1" applyAlignment="1">
      <alignment vertical="center"/>
    </xf>
    <xf numFmtId="0" fontId="36" fillId="2" borderId="57" xfId="0" applyFont="1" applyFill="1" applyBorder="1" applyAlignment="1">
      <alignment vertical="center"/>
    </xf>
    <xf numFmtId="0" fontId="36" fillId="0" borderId="59" xfId="0" applyFont="1" applyBorder="1" applyAlignment="1">
      <alignment vertical="center"/>
    </xf>
    <xf numFmtId="0" fontId="36" fillId="0" borderId="57" xfId="0" applyFont="1" applyBorder="1" applyAlignment="1">
      <alignment vertical="center"/>
    </xf>
    <xf numFmtId="0" fontId="36" fillId="0" borderId="57" xfId="0" applyFont="1" applyBorder="1" applyAlignment="1">
      <alignment horizontal="center" vertical="center"/>
    </xf>
    <xf numFmtId="0" fontId="60" fillId="0" borderId="0" xfId="0" applyFont="1" applyAlignment="1">
      <alignment horizontal="center" vertical="center" wrapText="1"/>
    </xf>
    <xf numFmtId="0" fontId="60" fillId="0" borderId="0" xfId="0" applyFont="1" applyAlignment="1">
      <alignment horizontal="center"/>
    </xf>
    <xf numFmtId="0" fontId="0" fillId="0" borderId="57" xfId="0" applyBorder="1"/>
    <xf numFmtId="0" fontId="0" fillId="0" borderId="57" xfId="0" applyBorder="1" applyAlignment="1">
      <alignment horizontal="center" vertical="center" wrapText="1"/>
    </xf>
    <xf numFmtId="0" fontId="0" fillId="0" borderId="57" xfId="0" applyBorder="1" applyAlignment="1">
      <alignment horizontal="left" vertical="center" wrapText="1"/>
    </xf>
    <xf numFmtId="0" fontId="0" fillId="0" borderId="57" xfId="0" applyBorder="1" applyAlignment="1">
      <alignment vertical="center" wrapText="1"/>
    </xf>
    <xf numFmtId="0" fontId="56" fillId="0" borderId="57" xfId="0" applyFont="1" applyBorder="1" applyAlignment="1" applyProtection="1">
      <alignment horizontal="center" vertical="center" wrapText="1" shrinkToFit="1"/>
      <protection hidden="1"/>
    </xf>
    <xf numFmtId="0" fontId="52" fillId="0" borderId="57" xfId="0" applyFont="1" applyBorder="1" applyAlignment="1">
      <alignment horizontal="left" vertical="center"/>
    </xf>
    <xf numFmtId="0" fontId="52" fillId="0" borderId="57" xfId="0" applyFont="1" applyBorder="1" applyAlignment="1">
      <alignment horizontal="left" vertical="center" shrinkToFit="1"/>
    </xf>
    <xf numFmtId="0" fontId="52" fillId="0" borderId="57" xfId="0" applyFont="1" applyBorder="1" applyAlignment="1">
      <alignment horizontal="center" vertical="center"/>
    </xf>
    <xf numFmtId="0" fontId="52" fillId="0" borderId="98" xfId="0" applyFont="1" applyBorder="1" applyAlignment="1">
      <alignment horizontal="left" vertical="center" shrinkToFit="1"/>
    </xf>
    <xf numFmtId="0" fontId="36" fillId="0" borderId="57" xfId="0" applyFont="1" applyBorder="1"/>
    <xf numFmtId="0" fontId="36" fillId="0" borderId="57" xfId="0" applyFont="1" applyBorder="1" applyAlignment="1">
      <alignment horizontal="center" vertical="center" wrapText="1"/>
    </xf>
    <xf numFmtId="0" fontId="36" fillId="0" borderId="57" xfId="0" applyFont="1" applyBorder="1" applyAlignment="1">
      <alignment horizontal="left" vertical="center" wrapText="1"/>
    </xf>
    <xf numFmtId="0" fontId="36" fillId="0" borderId="57" xfId="0" applyFont="1" applyBorder="1" applyAlignment="1">
      <alignment vertical="center" wrapText="1"/>
    </xf>
    <xf numFmtId="0" fontId="59" fillId="0" borderId="57" xfId="0" applyFont="1" applyBorder="1" applyAlignment="1" applyProtection="1">
      <alignment horizontal="center" vertical="center"/>
      <protection locked="0"/>
    </xf>
    <xf numFmtId="0" fontId="58" fillId="0" borderId="57" xfId="0" applyFont="1" applyBorder="1" applyAlignment="1" applyProtection="1">
      <alignment horizontal="center" vertical="center" wrapText="1" shrinkToFit="1"/>
      <protection hidden="1"/>
    </xf>
    <xf numFmtId="0" fontId="36" fillId="0" borderId="57" xfId="0" applyFont="1" applyBorder="1" applyAlignment="1">
      <alignment horizontal="center"/>
    </xf>
    <xf numFmtId="0" fontId="57" fillId="0" borderId="57" xfId="0" applyFont="1" applyBorder="1" applyAlignment="1">
      <alignment horizontal="left" vertical="center"/>
    </xf>
    <xf numFmtId="0" fontId="36" fillId="0" borderId="57" xfId="0" applyFont="1" applyBorder="1" applyAlignment="1">
      <alignment horizontal="left" shrinkToFit="1"/>
    </xf>
    <xf numFmtId="0" fontId="57" fillId="0" borderId="57" xfId="0" applyFont="1" applyBorder="1" applyAlignment="1">
      <alignment horizontal="center" vertical="center"/>
    </xf>
    <xf numFmtId="0" fontId="57" fillId="0" borderId="98" xfId="0" applyFont="1" applyBorder="1" applyAlignment="1">
      <alignment horizontal="left" vertical="center" shrinkToFit="1"/>
    </xf>
    <xf numFmtId="181" fontId="0" fillId="9" borderId="60" xfId="0" applyNumberFormat="1" applyFill="1" applyBorder="1" applyAlignment="1">
      <alignment horizontal="center" vertical="center" wrapText="1"/>
    </xf>
    <xf numFmtId="181" fontId="0" fillId="0" borderId="61" xfId="0" applyNumberFormat="1" applyBorder="1" applyAlignment="1">
      <alignment horizontal="center" vertical="center" wrapText="1"/>
    </xf>
    <xf numFmtId="181" fontId="0" fillId="0" borderId="62" xfId="0" applyNumberFormat="1" applyBorder="1" applyAlignment="1">
      <alignment horizontal="center" vertical="center"/>
    </xf>
    <xf numFmtId="181" fontId="0" fillId="0" borderId="63" xfId="0" applyNumberFormat="1" applyBorder="1" applyAlignment="1">
      <alignment horizontal="center" vertical="center"/>
    </xf>
    <xf numFmtId="181" fontId="0" fillId="0" borderId="54" xfId="0" applyNumberFormat="1" applyBorder="1" applyAlignment="1">
      <alignment horizontal="center" vertical="center" wrapText="1"/>
    </xf>
    <xf numFmtId="0" fontId="0" fillId="9" borderId="2" xfId="0" applyFill="1" applyBorder="1" applyAlignment="1">
      <alignment vertical="center" wrapText="1"/>
    </xf>
    <xf numFmtId="0" fontId="36" fillId="9" borderId="2" xfId="0" applyFont="1" applyFill="1" applyBorder="1" applyAlignment="1">
      <alignment horizontal="center" vertical="center"/>
    </xf>
    <xf numFmtId="0" fontId="0" fillId="9" borderId="2" xfId="0" applyFill="1" applyBorder="1"/>
    <xf numFmtId="0" fontId="36" fillId="9" borderId="2" xfId="0" applyFont="1" applyFill="1" applyBorder="1"/>
    <xf numFmtId="181" fontId="0" fillId="0" borderId="64" xfId="0" applyNumberFormat="1" applyBorder="1" applyAlignment="1">
      <alignment horizontal="center" vertical="center"/>
    </xf>
    <xf numFmtId="181" fontId="0" fillId="9" borderId="65" xfId="0" applyNumberFormat="1" applyFill="1" applyBorder="1" applyAlignment="1">
      <alignment horizontal="center" vertical="center" wrapText="1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left" vertical="center"/>
      <protection locked="0"/>
    </xf>
    <xf numFmtId="0" fontId="61" fillId="0" borderId="0" xfId="0" applyFont="1" applyAlignment="1" applyProtection="1">
      <alignment horizontal="center" vertical="center"/>
      <protection locked="0"/>
    </xf>
    <xf numFmtId="0" fontId="37" fillId="0" borderId="0" xfId="0" applyFont="1" applyAlignment="1">
      <alignment horizontal="center" vertical="center" shrinkToFit="1"/>
    </xf>
    <xf numFmtId="0" fontId="0" fillId="0" borderId="2" xfId="0" applyBorder="1" applyAlignment="1">
      <alignment horizontal="center"/>
    </xf>
    <xf numFmtId="0" fontId="62" fillId="0" borderId="0" xfId="0" applyFont="1" applyAlignment="1">
      <alignment vertical="center"/>
    </xf>
    <xf numFmtId="0" fontId="62" fillId="0" borderId="57" xfId="0" applyFont="1" applyBorder="1" applyAlignment="1">
      <alignment vertical="center"/>
    </xf>
    <xf numFmtId="0" fontId="24" fillId="0" borderId="66" xfId="0" applyFont="1" applyBorder="1" applyAlignment="1">
      <alignment horizontal="center" vertical="center"/>
    </xf>
    <xf numFmtId="0" fontId="11" fillId="0" borderId="66" xfId="0" applyFont="1" applyBorder="1" applyAlignment="1">
      <alignment horizontal="center" vertical="center"/>
    </xf>
    <xf numFmtId="0" fontId="46" fillId="0" borderId="48" xfId="0" applyFont="1" applyBorder="1" applyAlignment="1" applyProtection="1">
      <alignment horizontal="center" vertical="center" shrinkToFit="1"/>
      <protection locked="0"/>
    </xf>
    <xf numFmtId="0" fontId="16" fillId="0" borderId="23" xfId="0" applyFont="1" applyBorder="1" applyAlignment="1" applyProtection="1">
      <alignment horizontal="center" vertical="center" shrinkToFit="1"/>
      <protection locked="0"/>
    </xf>
    <xf numFmtId="0" fontId="50" fillId="0" borderId="67" xfId="0" applyFont="1" applyBorder="1" applyAlignment="1" applyProtection="1">
      <alignment horizontal="center" vertical="center" shrinkToFit="1"/>
      <protection locked="0"/>
    </xf>
    <xf numFmtId="177" fontId="37" fillId="0" borderId="49" xfId="0" applyNumberFormat="1" applyFont="1" applyBorder="1" applyAlignment="1" applyProtection="1">
      <alignment horizontal="center" vertical="center" shrinkToFit="1"/>
      <protection locked="0"/>
    </xf>
    <xf numFmtId="0" fontId="40" fillId="9" borderId="0" xfId="0" applyFont="1" applyFill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181" fontId="0" fillId="14" borderId="57" xfId="0" applyNumberFormat="1" applyFill="1" applyBorder="1" applyAlignment="1">
      <alignment vertical="center"/>
    </xf>
    <xf numFmtId="181" fontId="0" fillId="0" borderId="0" xfId="0" applyNumberFormat="1" applyAlignment="1">
      <alignment vertical="center"/>
    </xf>
    <xf numFmtId="181" fontId="0" fillId="0" borderId="69" xfId="0" applyNumberFormat="1" applyBorder="1" applyAlignment="1">
      <alignment vertical="center"/>
    </xf>
    <xf numFmtId="0" fontId="40" fillId="0" borderId="2" xfId="0" applyFont="1" applyBorder="1" applyAlignment="1">
      <alignment vertical="center"/>
    </xf>
    <xf numFmtId="0" fontId="40" fillId="0" borderId="2" xfId="0" applyFont="1" applyBorder="1"/>
    <xf numFmtId="0" fontId="34" fillId="0" borderId="2" xfId="0" applyFont="1" applyBorder="1"/>
    <xf numFmtId="0" fontId="64" fillId="0" borderId="0" xfId="0" applyFont="1" applyAlignment="1">
      <alignment horizontal="center" vertical="center" shrinkToFit="1"/>
    </xf>
    <xf numFmtId="180" fontId="64" fillId="0" borderId="0" xfId="0" applyNumberFormat="1" applyFont="1" applyAlignment="1" applyProtection="1">
      <alignment horizontal="right" vertical="center" shrinkToFit="1"/>
      <protection locked="0"/>
    </xf>
    <xf numFmtId="0" fontId="44" fillId="0" borderId="0" xfId="0" applyFont="1" applyAlignment="1">
      <alignment horizontal="center" vertical="center"/>
    </xf>
    <xf numFmtId="179" fontId="65" fillId="0" borderId="0" xfId="0" applyNumberFormat="1" applyFont="1" applyAlignment="1">
      <alignment horizontal="right" vertical="center" shrinkToFit="1"/>
    </xf>
    <xf numFmtId="0" fontId="7" fillId="0" borderId="0" xfId="0" applyFont="1" applyAlignment="1">
      <alignment horizontal="left" vertical="center" wrapText="1" indent="1" shrinkToFit="1"/>
    </xf>
    <xf numFmtId="0" fontId="7" fillId="0" borderId="0" xfId="0" applyFont="1" applyAlignment="1">
      <alignment horizontal="left" vertical="center" indent="1" shrinkToFit="1"/>
    </xf>
    <xf numFmtId="0" fontId="2" fillId="0" borderId="0" xfId="0" applyFont="1" applyAlignment="1" applyProtection="1">
      <alignment horizontal="left" vertical="center" indent="2"/>
      <protection locked="0"/>
    </xf>
    <xf numFmtId="0" fontId="2" fillId="0" borderId="0" xfId="0" applyFont="1" applyAlignment="1" applyProtection="1">
      <alignment horizontal="left" vertical="center" indent="2" shrinkToFit="1"/>
      <protection locked="0"/>
    </xf>
    <xf numFmtId="0" fontId="2" fillId="0" borderId="0" xfId="0" applyFont="1" applyAlignment="1">
      <alignment horizontal="center" vertical="center" shrinkToFit="1"/>
    </xf>
    <xf numFmtId="177" fontId="37" fillId="0" borderId="58" xfId="0" applyNumberFormat="1" applyFont="1" applyBorder="1" applyAlignment="1" applyProtection="1">
      <alignment horizontal="center" vertical="center" shrinkToFit="1"/>
      <protection locked="0"/>
    </xf>
    <xf numFmtId="0" fontId="40" fillId="0" borderId="2" xfId="0" applyFont="1" applyBorder="1" applyAlignment="1">
      <alignment horizontal="center"/>
    </xf>
    <xf numFmtId="0" fontId="40" fillId="7" borderId="2" xfId="0" applyFont="1" applyFill="1" applyBorder="1" applyAlignment="1">
      <alignment vertical="center"/>
    </xf>
    <xf numFmtId="0" fontId="63" fillId="0" borderId="19" xfId="0" applyFont="1" applyBorder="1" applyAlignment="1" applyProtection="1">
      <alignment horizontal="center" vertical="center"/>
      <protection locked="0"/>
    </xf>
    <xf numFmtId="0" fontId="63" fillId="0" borderId="72" xfId="0" applyFont="1" applyBorder="1" applyAlignment="1" applyProtection="1">
      <alignment horizontal="center" vertical="center"/>
      <protection locked="0"/>
    </xf>
    <xf numFmtId="0" fontId="63" fillId="0" borderId="7" xfId="0" applyFont="1" applyBorder="1" applyAlignment="1" applyProtection="1">
      <alignment horizontal="center" vertical="center"/>
      <protection locked="0"/>
    </xf>
    <xf numFmtId="0" fontId="63" fillId="0" borderId="21" xfId="0" applyFont="1" applyBorder="1" applyAlignment="1" applyProtection="1">
      <alignment horizontal="center" vertical="center"/>
      <protection locked="0"/>
    </xf>
    <xf numFmtId="0" fontId="63" fillId="0" borderId="75" xfId="0" applyFont="1" applyBorder="1" applyAlignment="1" applyProtection="1">
      <alignment horizontal="center" vertical="center"/>
      <protection locked="0"/>
    </xf>
    <xf numFmtId="0" fontId="63" fillId="0" borderId="4" xfId="0" applyFont="1" applyBorder="1" applyAlignment="1" applyProtection="1">
      <alignment horizontal="center" vertical="center"/>
      <protection locked="0"/>
    </xf>
    <xf numFmtId="6" fontId="15" fillId="3" borderId="10" xfId="0" applyNumberFormat="1" applyFont="1" applyFill="1" applyBorder="1" applyAlignment="1">
      <alignment horizontal="center" vertical="center"/>
    </xf>
    <xf numFmtId="6" fontId="15" fillId="3" borderId="85" xfId="0" applyNumberFormat="1" applyFont="1" applyFill="1" applyBorder="1" applyAlignment="1">
      <alignment horizontal="center" vertical="center"/>
    </xf>
    <xf numFmtId="6" fontId="15" fillId="3" borderId="16" xfId="0" applyNumberFormat="1" applyFont="1" applyFill="1" applyBorder="1" applyAlignment="1">
      <alignment horizontal="center" vertical="center"/>
    </xf>
    <xf numFmtId="6" fontId="15" fillId="3" borderId="17" xfId="0" applyNumberFormat="1" applyFont="1" applyFill="1" applyBorder="1" applyAlignment="1">
      <alignment horizontal="center" vertical="center"/>
    </xf>
    <xf numFmtId="0" fontId="2" fillId="0" borderId="86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180" fontId="37" fillId="3" borderId="18" xfId="0" applyNumberFormat="1" applyFont="1" applyFill="1" applyBorder="1" applyAlignment="1">
      <alignment horizontal="center" vertical="center"/>
    </xf>
    <xf numFmtId="180" fontId="37" fillId="3" borderId="25" xfId="0" applyNumberFormat="1" applyFont="1" applyFill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37" fillId="2" borderId="19" xfId="0" applyFont="1" applyFill="1" applyBorder="1" applyAlignment="1">
      <alignment horizontal="center" vertical="center"/>
    </xf>
    <xf numFmtId="0" fontId="37" fillId="2" borderId="72" xfId="0" applyFont="1" applyFill="1" applyBorder="1" applyAlignment="1">
      <alignment horizontal="center" vertical="center"/>
    </xf>
    <xf numFmtId="0" fontId="37" fillId="2" borderId="7" xfId="0" applyFont="1" applyFill="1" applyBorder="1" applyAlignment="1">
      <alignment horizontal="center" vertical="center"/>
    </xf>
    <xf numFmtId="0" fontId="39" fillId="4" borderId="19" xfId="0" applyFont="1" applyFill="1" applyBorder="1" applyAlignment="1">
      <alignment horizontal="center" vertical="center"/>
    </xf>
    <xf numFmtId="0" fontId="39" fillId="4" borderId="72" xfId="0" applyFont="1" applyFill="1" applyBorder="1" applyAlignment="1">
      <alignment horizontal="center" vertical="center"/>
    </xf>
    <xf numFmtId="0" fontId="39" fillId="4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center" shrinkToFit="1"/>
    </xf>
    <xf numFmtId="0" fontId="10" fillId="0" borderId="0" xfId="0" applyFont="1" applyAlignment="1">
      <alignment horizontal="left" shrinkToFit="1"/>
    </xf>
    <xf numFmtId="0" fontId="7" fillId="0" borderId="3" xfId="0" applyFont="1" applyBorder="1" applyAlignment="1">
      <alignment horizontal="left" vertical="center" wrapText="1" indent="1" shrinkToFit="1"/>
    </xf>
    <xf numFmtId="0" fontId="7" fillId="0" borderId="66" xfId="0" applyFont="1" applyBorder="1" applyAlignment="1">
      <alignment horizontal="left" vertical="center" indent="1" shrinkToFit="1"/>
    </xf>
    <xf numFmtId="56" fontId="10" fillId="13" borderId="16" xfId="0" applyNumberFormat="1" applyFont="1" applyFill="1" applyBorder="1" applyAlignment="1" applyProtection="1">
      <alignment horizontal="center" vertical="center"/>
      <protection locked="0"/>
    </xf>
    <xf numFmtId="56" fontId="10" fillId="13" borderId="17" xfId="0" applyNumberFormat="1" applyFont="1" applyFill="1" applyBorder="1" applyAlignment="1" applyProtection="1">
      <alignment horizontal="center" vertical="center"/>
      <protection locked="0"/>
    </xf>
    <xf numFmtId="0" fontId="6" fillId="13" borderId="73" xfId="0" applyFont="1" applyFill="1" applyBorder="1" applyAlignment="1" applyProtection="1">
      <alignment horizontal="distributed" vertical="center" indent="2"/>
      <protection locked="0"/>
    </xf>
    <xf numFmtId="0" fontId="24" fillId="13" borderId="74" xfId="0" applyFont="1" applyFill="1" applyBorder="1" applyAlignment="1" applyProtection="1">
      <alignment horizontal="distributed" vertical="center" indent="2"/>
      <protection locked="0"/>
    </xf>
    <xf numFmtId="0" fontId="37" fillId="0" borderId="0" xfId="0" applyFont="1" applyAlignment="1">
      <alignment horizontal="center" vertical="center" wrapText="1"/>
    </xf>
    <xf numFmtId="0" fontId="2" fillId="0" borderId="76" xfId="0" applyFont="1" applyBorder="1" applyAlignment="1" applyProtection="1">
      <alignment horizontal="left" vertical="center" indent="2" shrinkToFit="1"/>
      <protection locked="0"/>
    </xf>
    <xf numFmtId="0" fontId="2" fillId="0" borderId="77" xfId="0" applyFont="1" applyBorder="1" applyAlignment="1" applyProtection="1">
      <alignment horizontal="left" vertical="center" indent="2" shrinkToFit="1"/>
      <protection locked="0"/>
    </xf>
    <xf numFmtId="0" fontId="2" fillId="0" borderId="32" xfId="0" applyFont="1" applyBorder="1" applyAlignment="1" applyProtection="1">
      <alignment horizontal="left" vertical="center" indent="2" shrinkToFit="1"/>
      <protection locked="0"/>
    </xf>
    <xf numFmtId="0" fontId="2" fillId="0" borderId="78" xfId="0" applyFont="1" applyBorder="1" applyAlignment="1" applyProtection="1">
      <alignment horizontal="left" vertical="center" indent="2" shrinkToFit="1"/>
      <protection locked="0"/>
    </xf>
    <xf numFmtId="0" fontId="2" fillId="0" borderId="66" xfId="0" applyFont="1" applyBorder="1" applyAlignment="1" applyProtection="1">
      <alignment horizontal="left" vertical="center" indent="2" shrinkToFit="1"/>
      <protection locked="0"/>
    </xf>
    <xf numFmtId="0" fontId="2" fillId="0" borderId="79" xfId="0" applyFont="1" applyBorder="1" applyAlignment="1" applyProtection="1">
      <alignment horizontal="left" vertical="center" indent="2" shrinkToFit="1"/>
      <protection locked="0"/>
    </xf>
    <xf numFmtId="0" fontId="2" fillId="13" borderId="78" xfId="0" applyFont="1" applyFill="1" applyBorder="1" applyAlignment="1" applyProtection="1">
      <alignment horizontal="left" vertical="center" indent="2" shrinkToFit="1"/>
      <protection locked="0"/>
    </xf>
    <xf numFmtId="0" fontId="2" fillId="13" borderId="66" xfId="0" applyFont="1" applyFill="1" applyBorder="1" applyAlignment="1" applyProtection="1">
      <alignment horizontal="left" vertical="center" indent="2" shrinkToFit="1"/>
      <protection locked="0"/>
    </xf>
    <xf numFmtId="0" fontId="2" fillId="13" borderId="79" xfId="0" applyFont="1" applyFill="1" applyBorder="1" applyAlignment="1" applyProtection="1">
      <alignment horizontal="left" vertical="center" indent="2" shrinkToFit="1"/>
      <protection locked="0"/>
    </xf>
    <xf numFmtId="0" fontId="2" fillId="0" borderId="80" xfId="0" applyFont="1" applyBorder="1" applyAlignment="1" applyProtection="1">
      <alignment horizontal="left" vertical="center" indent="2" shrinkToFit="1"/>
      <protection locked="0"/>
    </xf>
    <xf numFmtId="0" fontId="2" fillId="0" borderId="81" xfId="0" applyFont="1" applyBorder="1" applyAlignment="1" applyProtection="1">
      <alignment horizontal="left" vertical="center" indent="2" shrinkToFit="1"/>
      <protection locked="0"/>
    </xf>
    <xf numFmtId="0" fontId="2" fillId="0" borderId="38" xfId="0" applyFont="1" applyBorder="1" applyAlignment="1" applyProtection="1">
      <alignment horizontal="left" vertical="center" indent="2" shrinkToFit="1"/>
      <protection locked="0"/>
    </xf>
    <xf numFmtId="0" fontId="2" fillId="0" borderId="82" xfId="0" applyFont="1" applyBorder="1" applyAlignment="1" applyProtection="1">
      <alignment horizontal="left" vertical="center" indent="2"/>
      <protection locked="0"/>
    </xf>
    <xf numFmtId="0" fontId="2" fillId="0" borderId="83" xfId="0" applyFont="1" applyBorder="1" applyAlignment="1" applyProtection="1">
      <alignment horizontal="left" vertical="center" indent="2"/>
      <protection locked="0"/>
    </xf>
    <xf numFmtId="0" fontId="2" fillId="0" borderId="84" xfId="0" applyFont="1" applyBorder="1" applyAlignment="1" applyProtection="1">
      <alignment horizontal="left" vertical="center" indent="2"/>
      <protection locked="0"/>
    </xf>
    <xf numFmtId="0" fontId="45" fillId="0" borderId="2" xfId="0" applyFont="1" applyBorder="1" applyAlignment="1">
      <alignment horizontal="center" vertical="center" wrapText="1"/>
    </xf>
    <xf numFmtId="0" fontId="45" fillId="0" borderId="2" xfId="0" applyFont="1" applyBorder="1" applyAlignment="1">
      <alignment horizontal="center" vertical="center"/>
    </xf>
    <xf numFmtId="0" fontId="15" fillId="3" borderId="2" xfId="0" applyFont="1" applyFill="1" applyBorder="1" applyAlignment="1" applyProtection="1">
      <alignment horizontal="center" vertical="center"/>
      <protection locked="0"/>
    </xf>
    <xf numFmtId="0" fontId="2" fillId="0" borderId="88" xfId="0" applyFont="1" applyBorder="1" applyAlignment="1" applyProtection="1">
      <alignment horizontal="left" vertical="center" indent="2" shrinkToFit="1"/>
      <protection locked="0"/>
    </xf>
    <xf numFmtId="0" fontId="2" fillId="0" borderId="89" xfId="0" applyFont="1" applyBorder="1" applyAlignment="1" applyProtection="1">
      <alignment horizontal="left" vertical="center" indent="2" shrinkToFit="1"/>
      <protection locked="0"/>
    </xf>
    <xf numFmtId="0" fontId="2" fillId="0" borderId="90" xfId="0" applyFont="1" applyBorder="1" applyAlignment="1" applyProtection="1">
      <alignment horizontal="left" vertical="center" indent="2" shrinkToFit="1"/>
      <protection locked="0"/>
    </xf>
    <xf numFmtId="0" fontId="7" fillId="0" borderId="21" xfId="0" applyFont="1" applyBorder="1" applyAlignment="1">
      <alignment horizontal="left" vertical="center" wrapText="1" indent="1" shrinkToFit="1"/>
    </xf>
    <xf numFmtId="0" fontId="7" fillId="0" borderId="75" xfId="0" applyFont="1" applyBorder="1" applyAlignment="1">
      <alignment horizontal="left" vertical="center" indent="1" shrinkToFit="1"/>
    </xf>
    <xf numFmtId="0" fontId="2" fillId="0" borderId="91" xfId="0" applyFont="1" applyBorder="1" applyAlignment="1" applyProtection="1">
      <alignment horizontal="left" vertical="center" indent="1" shrinkToFit="1"/>
      <protection locked="0"/>
    </xf>
    <xf numFmtId="0" fontId="2" fillId="0" borderId="66" xfId="0" applyFont="1" applyBorder="1" applyAlignment="1" applyProtection="1">
      <alignment horizontal="left" vertical="center" indent="1" shrinkToFit="1"/>
      <protection locked="0"/>
    </xf>
    <xf numFmtId="0" fontId="2" fillId="0" borderId="92" xfId="0" applyFont="1" applyBorder="1" applyAlignment="1" applyProtection="1">
      <alignment horizontal="left" vertical="center" indent="1" shrinkToFit="1"/>
      <protection locked="0"/>
    </xf>
    <xf numFmtId="0" fontId="2" fillId="0" borderId="91" xfId="0" applyFont="1" applyBorder="1" applyAlignment="1" applyProtection="1">
      <alignment horizontal="left" vertical="center" indent="2" shrinkToFit="1"/>
      <protection locked="0"/>
    </xf>
    <xf numFmtId="0" fontId="2" fillId="0" borderId="92" xfId="0" applyFont="1" applyBorder="1" applyAlignment="1" applyProtection="1">
      <alignment horizontal="left" vertical="center" indent="2" shrinkToFit="1"/>
      <protection locked="0"/>
    </xf>
    <xf numFmtId="0" fontId="2" fillId="0" borderId="93" xfId="0" applyFont="1" applyBorder="1" applyAlignment="1" applyProtection="1">
      <alignment horizontal="left" vertical="center" indent="2" shrinkToFit="1"/>
      <protection locked="0"/>
    </xf>
    <xf numFmtId="0" fontId="2" fillId="0" borderId="72" xfId="0" applyFont="1" applyBorder="1" applyAlignment="1" applyProtection="1">
      <alignment horizontal="left" vertical="center" indent="2" shrinkToFit="1"/>
      <protection locked="0"/>
    </xf>
    <xf numFmtId="0" fontId="2" fillId="0" borderId="94" xfId="0" applyFont="1" applyBorder="1" applyAlignment="1" applyProtection="1">
      <alignment horizontal="left" vertical="center" indent="2" shrinkToFit="1"/>
      <protection locked="0"/>
    </xf>
    <xf numFmtId="0" fontId="10" fillId="0" borderId="0" xfId="0" applyFont="1" applyAlignment="1" applyProtection="1">
      <alignment horizontal="left" shrinkToFit="1"/>
      <protection locked="0"/>
    </xf>
    <xf numFmtId="0" fontId="0" fillId="0" borderId="3" xfId="0" applyBorder="1" applyAlignment="1">
      <alignment horizontal="center" vertical="center" shrinkToFit="1"/>
    </xf>
    <xf numFmtId="0" fontId="0" fillId="0" borderId="66" xfId="0" applyBorder="1" applyAlignment="1">
      <alignment horizontal="center" vertical="center" shrinkToFit="1"/>
    </xf>
    <xf numFmtId="0" fontId="0" fillId="0" borderId="87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68" xfId="0" applyBorder="1" applyAlignment="1">
      <alignment horizontal="center" vertical="center" shrinkToFit="1"/>
    </xf>
    <xf numFmtId="0" fontId="0" fillId="0" borderId="7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179" fontId="37" fillId="3" borderId="11" xfId="0" applyNumberFormat="1" applyFont="1" applyFill="1" applyBorder="1" applyAlignment="1">
      <alignment horizontal="center" vertical="center" shrinkToFit="1"/>
    </xf>
    <xf numFmtId="179" fontId="37" fillId="3" borderId="70" xfId="0" applyNumberFormat="1" applyFont="1" applyFill="1" applyBorder="1" applyAlignment="1">
      <alignment horizontal="center" vertical="center" shrinkToFit="1"/>
    </xf>
    <xf numFmtId="0" fontId="10" fillId="0" borderId="13" xfId="0" applyFont="1" applyBorder="1" applyAlignment="1">
      <alignment horizontal="right" shrinkToFit="1"/>
    </xf>
    <xf numFmtId="0" fontId="10" fillId="0" borderId="0" xfId="0" applyFont="1" applyAlignment="1">
      <alignment horizontal="right" shrinkToFit="1"/>
    </xf>
    <xf numFmtId="0" fontId="42" fillId="0" borderId="68" xfId="0" applyFont="1" applyBorder="1" applyAlignment="1">
      <alignment horizontal="center" vertical="center"/>
    </xf>
    <xf numFmtId="0" fontId="42" fillId="0" borderId="71" xfId="0" applyFont="1" applyBorder="1" applyAlignment="1">
      <alignment horizontal="center" vertical="center"/>
    </xf>
    <xf numFmtId="179" fontId="37" fillId="3" borderId="68" xfId="0" applyNumberFormat="1" applyFont="1" applyFill="1" applyBorder="1" applyAlignment="1">
      <alignment horizontal="center" vertical="center" shrinkToFit="1"/>
    </xf>
    <xf numFmtId="179" fontId="37" fillId="3" borderId="71" xfId="0" applyNumberFormat="1" applyFont="1" applyFill="1" applyBorder="1" applyAlignment="1">
      <alignment horizontal="center" vertical="center" shrinkToFit="1"/>
    </xf>
    <xf numFmtId="0" fontId="37" fillId="3" borderId="18" xfId="0" applyFont="1" applyFill="1" applyBorder="1" applyAlignment="1">
      <alignment horizontal="center" vertical="center"/>
    </xf>
    <xf numFmtId="0" fontId="37" fillId="3" borderId="25" xfId="0" applyFont="1" applyFill="1" applyBorder="1" applyAlignment="1">
      <alignment horizontal="center" vertical="center"/>
    </xf>
    <xf numFmtId="0" fontId="39" fillId="3" borderId="18" xfId="0" applyFont="1" applyFill="1" applyBorder="1" applyAlignment="1">
      <alignment horizontal="center" vertical="center"/>
    </xf>
    <xf numFmtId="0" fontId="39" fillId="3" borderId="25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left" vertical="center" wrapText="1" indent="1" shrinkToFit="1"/>
    </xf>
    <xf numFmtId="0" fontId="7" fillId="0" borderId="72" xfId="0" applyFont="1" applyBorder="1" applyAlignment="1">
      <alignment horizontal="left" vertical="center" indent="1" shrinkToFit="1"/>
    </xf>
    <xf numFmtId="179" fontId="39" fillId="3" borderId="11" xfId="0" applyNumberFormat="1" applyFont="1" applyFill="1" applyBorder="1" applyAlignment="1">
      <alignment horizontal="center" vertical="center" shrinkToFit="1"/>
    </xf>
    <xf numFmtId="179" fontId="39" fillId="3" borderId="70" xfId="0" applyNumberFormat="1" applyFont="1" applyFill="1" applyBorder="1" applyAlignment="1">
      <alignment horizontal="center" vertical="center" shrinkToFit="1"/>
    </xf>
    <xf numFmtId="0" fontId="42" fillId="0" borderId="3" xfId="0" applyFont="1" applyBorder="1" applyAlignment="1">
      <alignment horizontal="center" vertical="center"/>
    </xf>
    <xf numFmtId="0" fontId="42" fillId="0" borderId="87" xfId="0" applyFont="1" applyBorder="1" applyAlignment="1">
      <alignment horizontal="center" vertical="center"/>
    </xf>
    <xf numFmtId="0" fontId="37" fillId="3" borderId="3" xfId="0" applyFont="1" applyFill="1" applyBorder="1" applyAlignment="1">
      <alignment horizontal="left" vertical="center" indent="1" shrinkToFit="1"/>
    </xf>
    <xf numFmtId="0" fontId="37" fillId="3" borderId="87" xfId="0" applyFont="1" applyFill="1" applyBorder="1" applyAlignment="1">
      <alignment horizontal="left" vertical="center" indent="1" shrinkToFit="1"/>
    </xf>
    <xf numFmtId="176" fontId="38" fillId="3" borderId="3" xfId="0" applyNumberFormat="1" applyFont="1" applyFill="1" applyBorder="1" applyAlignment="1">
      <alignment horizontal="left" vertical="center" indent="1" shrinkToFit="1"/>
    </xf>
    <xf numFmtId="176" fontId="38" fillId="3" borderId="87" xfId="0" applyNumberFormat="1" applyFont="1" applyFill="1" applyBorder="1" applyAlignment="1">
      <alignment horizontal="left" vertical="center" indent="1" shrinkToFi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shrinkToFit="1"/>
    </xf>
    <xf numFmtId="0" fontId="7" fillId="0" borderId="87" xfId="0" applyFont="1" applyBorder="1" applyAlignment="1">
      <alignment horizontal="center" vertical="center" shrinkToFit="1"/>
    </xf>
    <xf numFmtId="0" fontId="11" fillId="3" borderId="2" xfId="0" applyFont="1" applyFill="1" applyBorder="1" applyAlignment="1">
      <alignment horizontal="left" vertical="center" indent="1" shrinkToFit="1"/>
    </xf>
    <xf numFmtId="0" fontId="7" fillId="0" borderId="3" xfId="0" applyFont="1" applyBorder="1" applyAlignment="1">
      <alignment horizontal="center" vertical="center"/>
    </xf>
    <xf numFmtId="0" fontId="7" fillId="0" borderId="8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4" fillId="0" borderId="2" xfId="0" applyFont="1" applyBorder="1" applyAlignment="1">
      <alignment horizontal="center" vertical="center" wrapText="1"/>
    </xf>
    <xf numFmtId="0" fontId="54" fillId="0" borderId="6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2" fillId="0" borderId="0" xfId="0" applyFont="1" applyAlignment="1" applyProtection="1">
      <alignment horizontal="left" vertical="center" shrinkToFit="1"/>
      <protection locked="0"/>
    </xf>
    <xf numFmtId="0" fontId="30" fillId="0" borderId="0" xfId="0" applyFont="1" applyAlignment="1" applyProtection="1">
      <alignment horizontal="left" vertical="center" shrinkToFit="1"/>
      <protection locked="0"/>
    </xf>
    <xf numFmtId="0" fontId="2" fillId="0" borderId="13" xfId="0" applyFont="1" applyBorder="1" applyAlignment="1">
      <alignment horizontal="right" vertical="center" shrinkToFit="1"/>
    </xf>
    <xf numFmtId="0" fontId="2" fillId="0" borderId="0" xfId="0" applyFont="1" applyAlignment="1">
      <alignment horizontal="right" vertical="center" shrinkToFit="1"/>
    </xf>
    <xf numFmtId="0" fontId="42" fillId="0" borderId="2" xfId="0" applyFont="1" applyBorder="1" applyAlignment="1">
      <alignment horizontal="center" vertical="center"/>
    </xf>
    <xf numFmtId="182" fontId="44" fillId="0" borderId="13" xfId="0" applyNumberFormat="1" applyFont="1" applyBorder="1" applyAlignment="1">
      <alignment horizontal="right" vertical="center"/>
    </xf>
    <xf numFmtId="182" fontId="44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1" fillId="3" borderId="3" xfId="0" applyFont="1" applyFill="1" applyBorder="1" applyAlignment="1">
      <alignment horizontal="left" vertical="center" indent="1" shrinkToFit="1"/>
    </xf>
    <xf numFmtId="0" fontId="11" fillId="3" borderId="87" xfId="0" applyFont="1" applyFill="1" applyBorder="1" applyAlignment="1">
      <alignment horizontal="left" vertical="center" indent="1" shrinkToFit="1"/>
    </xf>
    <xf numFmtId="0" fontId="5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0" fillId="9" borderId="66" xfId="0" applyFill="1" applyBorder="1" applyAlignment="1">
      <alignment horizontal="center" vertical="center" wrapText="1"/>
    </xf>
    <xf numFmtId="0" fontId="0" fillId="9" borderId="87" xfId="0" applyFill="1" applyBorder="1" applyAlignment="1">
      <alignment horizontal="center" vertical="center" wrapText="1"/>
    </xf>
  </cellXfs>
  <cellStyles count="1">
    <cellStyle name="標準" xfId="0" builtinId="0"/>
  </cellStyles>
  <dxfs count="17">
    <dxf>
      <font>
        <color theme="0"/>
      </font>
    </dxf>
    <dxf>
      <fill>
        <patternFill>
          <bgColor rgb="FFFFCCC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172138</xdr:colOff>
      <xdr:row>0</xdr:row>
      <xdr:rowOff>10878</xdr:rowOff>
    </xdr:from>
    <xdr:to>
      <xdr:col>19</xdr:col>
      <xdr:colOff>352416</xdr:colOff>
      <xdr:row>32</xdr:row>
      <xdr:rowOff>79691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449488" y="10878"/>
          <a:ext cx="5371412" cy="9489038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kumimoji="1" lang="ja-JP" altLang="en-US" sz="1800" b="1">
              <a:latin typeface="+mj-ea"/>
              <a:ea typeface="+mj-ea"/>
            </a:rPr>
            <a:t>★太い枠線内に入力してください。</a:t>
          </a:r>
          <a:r>
            <a:rPr kumimoji="1" lang="en-US" altLang="ja-JP" sz="1400" b="1">
              <a:latin typeface="+mj-ea"/>
              <a:ea typeface="+mj-ea"/>
            </a:rPr>
            <a:t>(</a:t>
          </a:r>
          <a:r>
            <a:rPr kumimoji="1" lang="ja-JP" altLang="en-US" sz="1400" b="1">
              <a:latin typeface="+mj-ea"/>
              <a:ea typeface="+mj-ea"/>
            </a:rPr>
            <a:t>ビブスは⑦参照</a:t>
          </a:r>
          <a:r>
            <a:rPr kumimoji="1" lang="en-US" altLang="ja-JP" sz="1400" b="1">
              <a:latin typeface="+mj-ea"/>
              <a:ea typeface="+mj-ea"/>
            </a:rPr>
            <a:t>)</a:t>
          </a:r>
        </a:p>
        <a:p>
          <a:pPr>
            <a:lnSpc>
              <a:spcPts val="1900"/>
            </a:lnSpc>
          </a:pPr>
          <a:r>
            <a:rPr kumimoji="1" lang="ja-JP" altLang="en-US" sz="1200">
              <a:latin typeface="+mj-ea"/>
              <a:ea typeface="+mj-ea"/>
            </a:rPr>
            <a:t>　白いセルは手入力、ベージュのセルは選択となっています。</a:t>
          </a:r>
          <a:endParaRPr kumimoji="1" lang="en-US" altLang="ja-JP" sz="1200">
            <a:latin typeface="+mj-ea"/>
            <a:ea typeface="+mj-ea"/>
          </a:endParaRPr>
        </a:p>
        <a:p>
          <a:pPr>
            <a:lnSpc>
              <a:spcPts val="1900"/>
            </a:lnSpc>
          </a:pPr>
          <a:r>
            <a:rPr kumimoji="1" lang="en-US" altLang="ja-JP" sz="1200">
              <a:latin typeface="+mj-ea"/>
              <a:ea typeface="+mj-ea"/>
            </a:rPr>
            <a:t>※</a:t>
          </a:r>
          <a:r>
            <a:rPr kumimoji="1" lang="ja-JP" altLang="en-US" sz="1200">
              <a:latin typeface="+mj-ea"/>
              <a:ea typeface="+mj-ea"/>
            </a:rPr>
            <a:t>まず⑤区分を選択して下さい。（</a:t>
          </a:r>
          <a:r>
            <a:rPr kumimoji="1" lang="ja-JP" altLang="en-US" sz="1200">
              <a:solidFill>
                <a:srgbClr val="FF0000"/>
              </a:solidFill>
              <a:latin typeface="+mj-ea"/>
              <a:ea typeface="+mj-ea"/>
            </a:rPr>
            <a:t>選ばないと選択出来ない項目があります</a:t>
          </a:r>
          <a:r>
            <a:rPr kumimoji="1" lang="ja-JP" altLang="en-US" sz="1200">
              <a:latin typeface="+mj-ea"/>
              <a:ea typeface="+mj-ea"/>
            </a:rPr>
            <a:t>）</a:t>
          </a:r>
          <a:endParaRPr kumimoji="1" lang="en-US" altLang="ja-JP" sz="1200">
            <a:latin typeface="+mj-ea"/>
            <a:ea typeface="+mj-ea"/>
          </a:endParaRPr>
        </a:p>
        <a:p>
          <a:pPr>
            <a:lnSpc>
              <a:spcPts val="1400"/>
            </a:lnSpc>
          </a:pPr>
          <a:endParaRPr kumimoji="1" lang="en-US" altLang="ja-JP" sz="1200">
            <a:latin typeface="+mj-ea"/>
            <a:ea typeface="+mj-ea"/>
          </a:endParaRPr>
        </a:p>
        <a:p>
          <a:pPr>
            <a:lnSpc>
              <a:spcPts val="1400"/>
            </a:lnSpc>
          </a:pPr>
          <a:r>
            <a:rPr kumimoji="1" lang="ja-JP" altLang="en-US" sz="1200">
              <a:latin typeface="+mj-ea"/>
              <a:ea typeface="+mj-ea"/>
            </a:rPr>
            <a:t>① 所属団体・学校名は</a:t>
          </a:r>
          <a:r>
            <a:rPr kumimoji="1" lang="ja-JP" altLang="en-US" sz="1200">
              <a:solidFill>
                <a:srgbClr val="FF0000"/>
              </a:solidFill>
              <a:latin typeface="+mj-ea"/>
              <a:ea typeface="+mj-ea"/>
            </a:rPr>
            <a:t>正式名称</a:t>
          </a:r>
          <a:r>
            <a:rPr kumimoji="1" lang="ja-JP" altLang="en-US" sz="1200">
              <a:latin typeface="+mj-ea"/>
              <a:ea typeface="+mj-ea"/>
            </a:rPr>
            <a:t>で、記入してください。 </a:t>
          </a:r>
          <a:endParaRPr kumimoji="1" lang="en-US" altLang="ja-JP" sz="1200">
            <a:latin typeface="+mj-ea"/>
            <a:ea typeface="+mj-ea"/>
          </a:endParaRPr>
        </a:p>
        <a:p>
          <a:pPr>
            <a:lnSpc>
              <a:spcPts val="1400"/>
            </a:lnSpc>
          </a:pPr>
          <a:endParaRPr kumimoji="1" lang="en-US" altLang="ja-JP" sz="1200">
            <a:latin typeface="+mj-ea"/>
            <a:ea typeface="+mj-ea"/>
          </a:endParaRPr>
        </a:p>
        <a:p>
          <a:pPr>
            <a:lnSpc>
              <a:spcPts val="1400"/>
            </a:lnSpc>
          </a:pPr>
          <a:r>
            <a:rPr kumimoji="1" lang="ja-JP" altLang="en-US" sz="1200">
              <a:latin typeface="+mj-ea"/>
              <a:ea typeface="+mj-ea"/>
            </a:rPr>
            <a:t>② 略称はプログラム用になりますので、全角８文字まで</a:t>
          </a:r>
          <a:endParaRPr kumimoji="1" lang="en-US" altLang="ja-JP" sz="1200">
            <a:latin typeface="+mj-ea"/>
            <a:ea typeface="+mj-ea"/>
          </a:endParaRPr>
        </a:p>
        <a:p>
          <a:pPr>
            <a:lnSpc>
              <a:spcPts val="1400"/>
            </a:lnSpc>
          </a:pPr>
          <a:r>
            <a:rPr kumimoji="1" lang="ja-JP" altLang="en-US" sz="1200">
              <a:latin typeface="+mj-ea"/>
              <a:ea typeface="+mj-ea"/>
            </a:rPr>
            <a:t>　　</a:t>
          </a:r>
          <a:r>
            <a:rPr kumimoji="1" lang="ja-JP" altLang="en-US" sz="1200">
              <a:solidFill>
                <a:srgbClr val="FF0000"/>
              </a:solidFill>
              <a:latin typeface="+mj-ea"/>
              <a:ea typeface="+mj-ea"/>
            </a:rPr>
            <a:t>プルダウンメニューから</a:t>
          </a:r>
          <a:r>
            <a:rPr kumimoji="1" lang="ja-JP" altLang="en-US" sz="1200">
              <a:latin typeface="+mj-ea"/>
              <a:ea typeface="+mj-ea"/>
            </a:rPr>
            <a:t>選んでください。</a:t>
          </a:r>
          <a:br>
            <a:rPr kumimoji="1" lang="en-US" altLang="ja-JP" sz="1200">
              <a:latin typeface="+mj-ea"/>
              <a:ea typeface="+mj-ea"/>
            </a:rPr>
          </a:br>
          <a:r>
            <a:rPr kumimoji="1" lang="ja-JP" altLang="en-US" sz="1200">
              <a:latin typeface="+mj-ea"/>
              <a:ea typeface="+mj-ea"/>
            </a:rPr>
            <a:t>　　（無い場合は「その他」を選択し、右セルに手入力してください。</a:t>
          </a:r>
          <a:endParaRPr kumimoji="1" lang="en-US" altLang="ja-JP" sz="1200">
            <a:latin typeface="+mj-ea"/>
            <a:ea typeface="+mj-ea"/>
          </a:endParaRPr>
        </a:p>
        <a:p>
          <a:pPr>
            <a:lnSpc>
              <a:spcPts val="1400"/>
            </a:lnSpc>
          </a:pPr>
          <a:r>
            <a:rPr kumimoji="1" lang="ja-JP" altLang="en-US" sz="1200">
              <a:latin typeface="+mj-ea"/>
              <a:ea typeface="+mj-ea"/>
            </a:rPr>
            <a:t>　　主催者で変更する場合があります。</a:t>
          </a:r>
          <a:endParaRPr kumimoji="1" lang="en-US" altLang="ja-JP" sz="1200">
            <a:latin typeface="+mj-ea"/>
            <a:ea typeface="+mj-ea"/>
          </a:endParaRPr>
        </a:p>
        <a:p>
          <a:pPr>
            <a:lnSpc>
              <a:spcPts val="1400"/>
            </a:lnSpc>
          </a:pPr>
          <a:r>
            <a:rPr kumimoji="1" lang="ja-JP" altLang="en-US" sz="1200">
              <a:latin typeface="+mj-ea"/>
              <a:ea typeface="+mj-ea"/>
            </a:rPr>
            <a:t>　　</a:t>
          </a:r>
          <a:endParaRPr kumimoji="1" lang="en-US" altLang="ja-JP" sz="1200">
            <a:latin typeface="+mj-ea"/>
            <a:ea typeface="+mj-ea"/>
          </a:endParaRPr>
        </a:p>
        <a:p>
          <a:pPr>
            <a:lnSpc>
              <a:spcPts val="1500"/>
            </a:lnSpc>
          </a:pPr>
          <a:r>
            <a:rPr kumimoji="1" lang="en-US" altLang="ja-JP" sz="1200">
              <a:latin typeface="+mj-ea"/>
              <a:ea typeface="+mj-ea"/>
            </a:rPr>
            <a:t>③ </a:t>
          </a:r>
          <a:r>
            <a:rPr kumimoji="1" lang="ja-JP" altLang="en-US" sz="1200">
              <a:latin typeface="+mj-ea"/>
              <a:ea typeface="+mj-ea"/>
            </a:rPr>
            <a:t>電話番号は、携帯など、急な変更等も連絡できる所をお願いします。 </a:t>
          </a:r>
          <a:endParaRPr kumimoji="1" lang="en-US" altLang="ja-JP" sz="1200">
            <a:latin typeface="+mj-ea"/>
            <a:ea typeface="+mj-ea"/>
          </a:endParaRPr>
        </a:p>
        <a:p>
          <a:pPr>
            <a:lnSpc>
              <a:spcPts val="1500"/>
            </a:lnSpc>
          </a:pPr>
          <a:endParaRPr kumimoji="1" lang="en-US" altLang="ja-JP" sz="1200">
            <a:latin typeface="+mj-ea"/>
            <a:ea typeface="+mj-ea"/>
          </a:endParaRPr>
        </a:p>
        <a:p>
          <a:pPr>
            <a:lnSpc>
              <a:spcPts val="1400"/>
            </a:lnSpc>
          </a:pPr>
          <a:r>
            <a:rPr kumimoji="1" lang="ja-JP" altLang="en-US" sz="1200">
              <a:latin typeface="+mj-ea"/>
              <a:ea typeface="+mj-ea"/>
            </a:rPr>
            <a:t>④</a:t>
          </a:r>
          <a:r>
            <a:rPr kumimoji="1" lang="en-US" altLang="ja-JP" sz="1200">
              <a:latin typeface="+mj-ea"/>
              <a:ea typeface="+mj-ea"/>
            </a:rPr>
            <a:t> </a:t>
          </a:r>
          <a:r>
            <a:rPr kumimoji="1" lang="ja-JP" altLang="en-US" sz="1200">
              <a:latin typeface="+mj-ea"/>
              <a:ea typeface="+mj-ea"/>
            </a:rPr>
            <a:t>審判員氏名を記入し、希望審判は、リストから選んでください。 </a:t>
          </a:r>
          <a:endParaRPr kumimoji="1" lang="en-US" altLang="ja-JP" sz="1200">
            <a:latin typeface="+mj-ea"/>
            <a:ea typeface="+mj-ea"/>
          </a:endParaRPr>
        </a:p>
        <a:p>
          <a:pPr>
            <a:lnSpc>
              <a:spcPts val="1500"/>
            </a:lnSpc>
          </a:pPr>
          <a:endParaRPr kumimoji="1" lang="en-US" altLang="ja-JP" sz="1200">
            <a:latin typeface="+mj-ea"/>
            <a:ea typeface="+mj-ea"/>
          </a:endParaRPr>
        </a:p>
        <a:p>
          <a:pPr>
            <a:lnSpc>
              <a:spcPts val="1400"/>
            </a:lnSpc>
          </a:pPr>
          <a:r>
            <a:rPr kumimoji="1" lang="ja-JP" altLang="en-US" sz="1200">
              <a:latin typeface="+mj-ea"/>
              <a:ea typeface="+mj-ea"/>
            </a:rPr>
            <a:t>⑤</a:t>
          </a:r>
          <a:r>
            <a:rPr kumimoji="1" lang="en-US" altLang="ja-JP" sz="1200">
              <a:latin typeface="+mj-ea"/>
              <a:ea typeface="+mj-ea"/>
            </a:rPr>
            <a:t> </a:t>
          </a:r>
          <a:r>
            <a:rPr kumimoji="1" lang="ja-JP" altLang="en-US" sz="1200">
              <a:latin typeface="+mj-ea"/>
              <a:ea typeface="+mj-ea"/>
            </a:rPr>
            <a:t>「区分」「陸協名」はリストから選び入力してください。 </a:t>
          </a:r>
          <a:endParaRPr kumimoji="1" lang="en-US" altLang="ja-JP" sz="1200">
            <a:latin typeface="+mj-ea"/>
            <a:ea typeface="+mj-ea"/>
          </a:endParaRPr>
        </a:p>
        <a:p>
          <a:pPr>
            <a:lnSpc>
              <a:spcPts val="1500"/>
            </a:lnSpc>
          </a:pPr>
          <a:r>
            <a:rPr kumimoji="1" lang="ja-JP" altLang="en-US" sz="1200">
              <a:latin typeface="+mj-ea"/>
              <a:ea typeface="+mj-ea"/>
            </a:rPr>
            <a:t>　　</a:t>
          </a:r>
          <a:r>
            <a:rPr kumimoji="1" lang="en-US" altLang="ja-JP" sz="1200">
              <a:latin typeface="+mj-ea"/>
              <a:ea typeface="+mj-ea"/>
            </a:rPr>
            <a:t> ※</a:t>
          </a:r>
          <a:r>
            <a:rPr kumimoji="1" lang="ja-JP" altLang="en-US" sz="1200">
              <a:latin typeface="+mj-ea"/>
              <a:ea typeface="+mj-ea"/>
            </a:rPr>
            <a:t>所属団体・学校名、区分、陸協名を入力しないと正しい金額</a:t>
          </a:r>
          <a:endParaRPr kumimoji="1" lang="en-US" altLang="ja-JP" sz="1200">
            <a:latin typeface="+mj-ea"/>
            <a:ea typeface="+mj-ea"/>
          </a:endParaRPr>
        </a:p>
        <a:p>
          <a:pPr>
            <a:lnSpc>
              <a:spcPts val="1400"/>
            </a:lnSpc>
          </a:pPr>
          <a:r>
            <a:rPr kumimoji="1" lang="en-US" altLang="ja-JP" sz="1200">
              <a:latin typeface="+mj-ea"/>
              <a:ea typeface="+mj-ea"/>
            </a:rPr>
            <a:t>         </a:t>
          </a:r>
          <a:r>
            <a:rPr kumimoji="1" lang="ja-JP" altLang="en-US" sz="1200">
              <a:latin typeface="+mj-ea"/>
              <a:ea typeface="+mj-ea"/>
            </a:rPr>
            <a:t>が計算できません。必ず入力をお願いします。 </a:t>
          </a:r>
          <a:endParaRPr kumimoji="1" lang="en-US" altLang="ja-JP" sz="1200">
            <a:latin typeface="+mj-ea"/>
            <a:ea typeface="+mj-ea"/>
          </a:endParaRPr>
        </a:p>
        <a:p>
          <a:pPr>
            <a:lnSpc>
              <a:spcPts val="1500"/>
            </a:lnSpc>
          </a:pPr>
          <a:endParaRPr kumimoji="1" lang="en-US" altLang="ja-JP" sz="1200">
            <a:latin typeface="+mj-ea"/>
            <a:ea typeface="+mj-ea"/>
          </a:endParaRPr>
        </a:p>
        <a:p>
          <a:pPr>
            <a:lnSpc>
              <a:spcPts val="1400"/>
            </a:lnSpc>
          </a:pPr>
          <a:r>
            <a:rPr kumimoji="1" lang="ja-JP" altLang="en-US" sz="1200">
              <a:latin typeface="+mj-ea"/>
              <a:ea typeface="+mj-ea"/>
            </a:rPr>
            <a:t>⑥ 振り込みをする方の氏名を入力して下さい。</a:t>
          </a:r>
          <a:endParaRPr kumimoji="1" lang="en-US" altLang="ja-JP" sz="1200">
            <a:latin typeface="+mj-ea"/>
            <a:ea typeface="+mj-ea"/>
          </a:endParaRPr>
        </a:p>
        <a:p>
          <a:pPr>
            <a:lnSpc>
              <a:spcPts val="1400"/>
            </a:lnSpc>
          </a:pPr>
          <a:endParaRPr kumimoji="1" lang="en-US" altLang="ja-JP" sz="1200"/>
        </a:p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⑦ 新規の場合は空欄、購入済みの場合は入力してください。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  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2025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年度で取得している場合は、必ずを入力してください。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ナンバー順でお願いします。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(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別大会に申し込んでいる場合は「申込中」と明記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新規申込は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空欄にして最後尾になるようにしてください。</a:t>
          </a: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「申込総括」のシートの「新規」のセルにその人数を入力してください。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再取得された場合は、前回分は失効となります。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⑧ 氏名の誤字・略字がないよう特に注意して下さい。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姓と名の間には全角１スペースを</a:t>
          </a:r>
          <a:r>
            <a:rPr kumimoji="1"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下さいを入れてください。</a:t>
          </a:r>
          <a:r>
            <a:rPr kumimoji="1" lang="ja-JP" altLang="en-US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1100" b="0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貼り付ける場合は、指示に合っているかを確認して行って下さい。</a:t>
          </a:r>
          <a:endParaRPr kumimoji="1" lang="en-US" altLang="ja-JP" sz="1100" b="0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⑨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フリガナは、カタカナ半角入力してください。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姓と名の間には半角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スペースを入れてください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 </a:t>
          </a:r>
          <a:endParaRPr lang="ja-JP" altLang="ja-JP">
            <a:solidFill>
              <a:srgbClr val="FF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貼り付ける場合は、指示に合っているかを確認して行って下さい。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⑩ 小学生～大学生 在籍者は必ず学年を記入してください。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（少年団等での参加であっても学年の記入は必要です） ） 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中学生の学校名以外の場合は、Ｊ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･Ｊ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・Ｊ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を選択して下さい。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⑪自動で入りますが、クラブチームの場合は、学校名を直接入力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して下さい。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⑫自動で入りますが、学生等で所属陸協が違う場合は、直接入力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して下さい。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2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データーでの申込先</a:t>
          </a: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：</a:t>
          </a:r>
          <a:r>
            <a:rPr kumimoji="1" lang="en-US" altLang="ja-JP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iwariku.entry@gmail.com</a:t>
          </a:r>
        </a:p>
        <a:p>
          <a:pPr marL="0" marR="0" lvl="0" indent="0" defTabSz="914400" eaLnBrk="1" fontAlgn="auto" latinLnBrk="0" hangingPunct="1">
            <a:lnSpc>
              <a:spcPts val="2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件名は「市民陸上大会申込　（所属団体名または学校名）　」を必ず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記載してください。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ＭＳ Ｐゴシック" panose="020B0600070205080204" pitchFamily="50" charset="-128"/>
            <a:cs typeface="+mn-cs"/>
          </a:endParaRPr>
        </a:p>
        <a:p>
          <a:pPr>
            <a:lnSpc>
              <a:spcPts val="1300"/>
            </a:lnSpc>
          </a:pPr>
          <a:endParaRPr kumimoji="1" lang="ja-JP" altLang="en-US" sz="1200"/>
        </a:p>
      </xdr:txBody>
    </xdr:sp>
    <xdr:clientData/>
  </xdr:twoCellAnchor>
  <xdr:twoCellAnchor>
    <xdr:from>
      <xdr:col>0</xdr:col>
      <xdr:colOff>222411</xdr:colOff>
      <xdr:row>17</xdr:row>
      <xdr:rowOff>107155</xdr:rowOff>
    </xdr:from>
    <xdr:to>
      <xdr:col>1</xdr:col>
      <xdr:colOff>222412</xdr:colOff>
      <xdr:row>18</xdr:row>
      <xdr:rowOff>71437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26221" y="4762499"/>
          <a:ext cx="297657" cy="3452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⑦</a:t>
          </a:r>
        </a:p>
      </xdr:txBody>
    </xdr:sp>
    <xdr:clientData/>
  </xdr:twoCellAnchor>
  <xdr:twoCellAnchor>
    <xdr:from>
      <xdr:col>6</xdr:col>
      <xdr:colOff>745809</xdr:colOff>
      <xdr:row>17</xdr:row>
      <xdr:rowOff>119060</xdr:rowOff>
    </xdr:from>
    <xdr:to>
      <xdr:col>7</xdr:col>
      <xdr:colOff>230878</xdr:colOff>
      <xdr:row>18</xdr:row>
      <xdr:rowOff>83342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238752" y="4774404"/>
          <a:ext cx="297657" cy="3452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⑦</a:t>
          </a:r>
        </a:p>
      </xdr:txBody>
    </xdr:sp>
    <xdr:clientData/>
  </xdr:twoCellAnchor>
  <xdr:twoCellAnchor>
    <xdr:from>
      <xdr:col>0</xdr:col>
      <xdr:colOff>222411</xdr:colOff>
      <xdr:row>17</xdr:row>
      <xdr:rowOff>107155</xdr:rowOff>
    </xdr:from>
    <xdr:to>
      <xdr:col>1</xdr:col>
      <xdr:colOff>222412</xdr:colOff>
      <xdr:row>18</xdr:row>
      <xdr:rowOff>71437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26221" y="4745830"/>
          <a:ext cx="295276" cy="3452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⑦</a:t>
          </a:r>
        </a:p>
      </xdr:txBody>
    </xdr:sp>
    <xdr:clientData/>
  </xdr:twoCellAnchor>
  <xdr:twoCellAnchor>
    <xdr:from>
      <xdr:col>6</xdr:col>
      <xdr:colOff>745809</xdr:colOff>
      <xdr:row>17</xdr:row>
      <xdr:rowOff>119060</xdr:rowOff>
    </xdr:from>
    <xdr:to>
      <xdr:col>7</xdr:col>
      <xdr:colOff>230878</xdr:colOff>
      <xdr:row>18</xdr:row>
      <xdr:rowOff>83342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233989" y="4757735"/>
          <a:ext cx="297657" cy="3452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R153"/>
  <sheetViews>
    <sheetView tabSelected="1" zoomScale="80" zoomScaleNormal="80" zoomScaleSheetLayoutView="90" workbookViewId="0">
      <selection sqref="A1:A2"/>
    </sheetView>
  </sheetViews>
  <sheetFormatPr defaultRowHeight="13.5"/>
  <cols>
    <col min="1" max="1" width="3.875" customWidth="1"/>
    <col min="2" max="2" width="8.625" customWidth="1"/>
    <col min="3" max="4" width="12.625" customWidth="1"/>
    <col min="5" max="5" width="8.625" customWidth="1"/>
    <col min="6" max="6" width="12.625" customWidth="1"/>
    <col min="7" max="7" width="10.625" customWidth="1"/>
    <col min="8" max="8" width="8.625" customWidth="1"/>
    <col min="9" max="10" width="12.625" customWidth="1"/>
    <col min="11" max="11" width="8.625" customWidth="1"/>
    <col min="12" max="12" width="12.625" customWidth="1"/>
    <col min="13" max="13" width="10.625" customWidth="1"/>
    <col min="14" max="23" width="12.625" customWidth="1"/>
    <col min="24" max="25" width="8.875" customWidth="1"/>
    <col min="26" max="28" width="9" style="1" customWidth="1"/>
    <col min="29" max="37" width="9" style="2" customWidth="1"/>
    <col min="38" max="38" width="9" style="1" customWidth="1"/>
  </cols>
  <sheetData>
    <row r="1" spans="1:37" ht="15" customHeight="1">
      <c r="A1" s="324" t="s">
        <v>81</v>
      </c>
      <c r="B1" s="326"/>
      <c r="C1" s="350" t="s">
        <v>386</v>
      </c>
      <c r="D1" s="351"/>
      <c r="E1" s="351"/>
      <c r="F1" s="351"/>
      <c r="G1" s="340" t="s">
        <v>385</v>
      </c>
      <c r="H1" s="340"/>
      <c r="I1" s="301" t="s">
        <v>100</v>
      </c>
      <c r="J1" s="301"/>
      <c r="K1" s="300" t="s">
        <v>69</v>
      </c>
      <c r="L1" s="63"/>
      <c r="M1" s="63"/>
    </row>
    <row r="2" spans="1:37" ht="15" customHeight="1">
      <c r="A2" s="325"/>
      <c r="B2" s="326"/>
      <c r="C2" s="350"/>
      <c r="D2" s="351"/>
      <c r="E2" s="351"/>
      <c r="F2" s="351"/>
      <c r="G2" s="340"/>
      <c r="H2" s="340"/>
      <c r="I2" s="301"/>
      <c r="J2" s="301"/>
      <c r="K2" s="300"/>
      <c r="L2" s="63"/>
      <c r="M2" s="63"/>
    </row>
    <row r="3" spans="1:37" ht="15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37" ht="30" customHeight="1" thickBot="1">
      <c r="B4" s="302" t="s">
        <v>237</v>
      </c>
      <c r="C4" s="303"/>
      <c r="D4" s="327"/>
      <c r="E4" s="328"/>
      <c r="F4" s="328"/>
      <c r="G4" s="328"/>
      <c r="H4" s="328"/>
      <c r="I4" s="329"/>
      <c r="J4" s="252" t="s">
        <v>238</v>
      </c>
      <c r="K4" s="306" t="s">
        <v>15</v>
      </c>
      <c r="L4" s="307"/>
      <c r="M4" s="70"/>
      <c r="N4" s="26"/>
      <c r="O4" s="26"/>
      <c r="P4" s="1"/>
      <c r="Q4" s="1"/>
      <c r="R4" s="1"/>
      <c r="Z4"/>
      <c r="AA4"/>
      <c r="AB4"/>
      <c r="AC4"/>
      <c r="AD4"/>
      <c r="AE4"/>
      <c r="AF4"/>
      <c r="AG4"/>
    </row>
    <row r="5" spans="1:37" ht="30" customHeight="1" thickBot="1">
      <c r="B5" s="302" t="s">
        <v>75</v>
      </c>
      <c r="C5" s="303"/>
      <c r="D5" s="315"/>
      <c r="E5" s="316"/>
      <c r="F5" s="317"/>
      <c r="G5" s="332"/>
      <c r="H5" s="333"/>
      <c r="I5" s="334"/>
      <c r="J5" s="253" t="s">
        <v>83</v>
      </c>
      <c r="K5" s="306" t="s">
        <v>304</v>
      </c>
      <c r="L5" s="307"/>
      <c r="M5" s="80"/>
      <c r="N5" s="26"/>
      <c r="O5" s="26"/>
      <c r="P5" s="1"/>
      <c r="Q5" s="1"/>
      <c r="R5" s="1"/>
      <c r="Z5"/>
      <c r="AA5"/>
      <c r="AB5"/>
      <c r="AC5"/>
      <c r="AD5"/>
      <c r="AE5"/>
      <c r="AF5"/>
      <c r="AG5"/>
    </row>
    <row r="6" spans="1:37" ht="30" customHeight="1">
      <c r="B6" s="302" t="s">
        <v>94</v>
      </c>
      <c r="C6" s="303"/>
      <c r="D6" s="312"/>
      <c r="E6" s="313"/>
      <c r="F6" s="314"/>
      <c r="G6" s="335"/>
      <c r="H6" s="313"/>
      <c r="I6" s="336"/>
      <c r="J6" s="253" t="s">
        <v>0</v>
      </c>
      <c r="K6" s="304">
        <v>45941</v>
      </c>
      <c r="L6" s="305"/>
      <c r="M6" s="81"/>
      <c r="N6" s="1"/>
      <c r="O6" s="26"/>
      <c r="P6" s="1"/>
      <c r="Q6" s="1"/>
      <c r="R6" s="1"/>
      <c r="Z6"/>
      <c r="AA6"/>
      <c r="AB6"/>
      <c r="AC6"/>
      <c r="AD6"/>
      <c r="AE6"/>
      <c r="AF6"/>
      <c r="AG6"/>
    </row>
    <row r="7" spans="1:37" ht="30" customHeight="1">
      <c r="B7" s="360" t="s">
        <v>76</v>
      </c>
      <c r="C7" s="361"/>
      <c r="D7" s="337"/>
      <c r="E7" s="338"/>
      <c r="F7" s="339"/>
      <c r="G7" s="318"/>
      <c r="H7" s="319"/>
      <c r="I7" s="320"/>
      <c r="J7" s="289" t="s">
        <v>70</v>
      </c>
      <c r="K7" s="285" t="e">
        <f>I12+I13</f>
        <v>#VALUE!</v>
      </c>
      <c r="L7" s="286"/>
      <c r="M7" s="82"/>
      <c r="N7" s="26"/>
      <c r="O7" s="26"/>
      <c r="P7" s="1"/>
      <c r="Q7" s="1"/>
      <c r="R7" s="1"/>
      <c r="Z7"/>
      <c r="AA7"/>
      <c r="AB7"/>
      <c r="AC7"/>
      <c r="AD7"/>
      <c r="AE7"/>
      <c r="AF7"/>
      <c r="AG7"/>
    </row>
    <row r="8" spans="1:37" ht="30" customHeight="1" thickBot="1">
      <c r="B8" s="330" t="s">
        <v>82</v>
      </c>
      <c r="C8" s="331"/>
      <c r="D8" s="321"/>
      <c r="E8" s="322"/>
      <c r="F8" s="323"/>
      <c r="G8" s="309"/>
      <c r="H8" s="310"/>
      <c r="I8" s="311"/>
      <c r="J8" s="290"/>
      <c r="K8" s="287"/>
      <c r="L8" s="288"/>
      <c r="M8" s="82"/>
      <c r="N8" s="26"/>
      <c r="O8" s="26"/>
      <c r="P8" s="1"/>
      <c r="Q8" s="1"/>
      <c r="R8" s="1"/>
      <c r="Z8"/>
      <c r="AA8"/>
      <c r="AB8"/>
      <c r="AC8"/>
      <c r="AD8"/>
      <c r="AE8"/>
      <c r="AF8"/>
      <c r="AG8"/>
    </row>
    <row r="9" spans="1:37" ht="15" customHeight="1">
      <c r="B9" s="271"/>
      <c r="C9" s="272"/>
      <c r="D9" s="273"/>
      <c r="E9" s="273"/>
      <c r="F9" s="273"/>
      <c r="G9" s="274"/>
      <c r="H9" s="274"/>
      <c r="I9" s="274"/>
      <c r="J9" s="275"/>
      <c r="K9" s="82"/>
      <c r="L9" s="82"/>
      <c r="M9" s="82"/>
      <c r="N9" s="26"/>
      <c r="O9" s="26"/>
      <c r="P9" s="1"/>
      <c r="Q9" s="1"/>
      <c r="R9" s="1"/>
      <c r="Z9"/>
      <c r="AA9"/>
      <c r="AB9"/>
      <c r="AC9"/>
      <c r="AD9"/>
      <c r="AE9"/>
      <c r="AF9"/>
      <c r="AG9"/>
    </row>
    <row r="10" spans="1:37" ht="15" customHeight="1">
      <c r="N10" s="26"/>
      <c r="O10" s="1"/>
      <c r="P10" s="1"/>
      <c r="Q10" s="1"/>
      <c r="R10" s="1"/>
    </row>
    <row r="11" spans="1:37" ht="15" customHeight="1">
      <c r="B11" s="20"/>
      <c r="C11" s="83" t="s">
        <v>92</v>
      </c>
      <c r="D11" s="84" t="s">
        <v>77</v>
      </c>
      <c r="E11" s="85" t="s">
        <v>79</v>
      </c>
      <c r="F11" s="86" t="s">
        <v>78</v>
      </c>
      <c r="G11" s="87" t="s">
        <v>80</v>
      </c>
      <c r="H11" s="84" t="s">
        <v>71</v>
      </c>
      <c r="I11" s="85" t="s">
        <v>74</v>
      </c>
      <c r="K11" t="s">
        <v>488</v>
      </c>
      <c r="L11" s="71"/>
      <c r="M11" s="71"/>
      <c r="N11" s="26"/>
      <c r="O11" s="1"/>
      <c r="P11" s="1"/>
      <c r="Q11" s="1"/>
      <c r="R11" s="1"/>
    </row>
    <row r="12" spans="1:37" ht="15" customHeight="1">
      <c r="B12" s="352" t="s">
        <v>487</v>
      </c>
      <c r="C12" s="354" t="str">
        <f>IF(D4="","",VLOOKUP(K4,B71:D77,2,))</f>
        <v/>
      </c>
      <c r="D12" s="356">
        <f>D49</f>
        <v>0</v>
      </c>
      <c r="E12" s="348" t="str">
        <f>IF(C12="","",C12*D12)</f>
        <v/>
      </c>
      <c r="F12" s="358">
        <f>$J$49</f>
        <v>0</v>
      </c>
      <c r="G12" s="362" t="str">
        <f>IF(C12="","",C12*F12)</f>
        <v/>
      </c>
      <c r="H12" s="291">
        <f>D12+F12</f>
        <v>0</v>
      </c>
      <c r="I12" s="348" t="str">
        <f>IF(C12="","",C12*H12)</f>
        <v/>
      </c>
      <c r="K12" s="279"/>
      <c r="L12" s="280"/>
      <c r="M12" s="281"/>
      <c r="N12" s="26"/>
      <c r="O12" s="1"/>
      <c r="P12" s="1"/>
      <c r="Q12" s="1"/>
      <c r="R12" s="1"/>
    </row>
    <row r="13" spans="1:37" ht="15" customHeight="1">
      <c r="B13" s="353"/>
      <c r="C13" s="355"/>
      <c r="D13" s="357"/>
      <c r="E13" s="349"/>
      <c r="F13" s="359"/>
      <c r="G13" s="363"/>
      <c r="H13" s="292"/>
      <c r="I13" s="349"/>
      <c r="K13" s="282"/>
      <c r="L13" s="283"/>
      <c r="M13" s="284"/>
      <c r="N13" s="26"/>
      <c r="O13" s="1"/>
      <c r="P13" s="1"/>
      <c r="Q13" s="1"/>
      <c r="R13" s="1"/>
      <c r="T13" s="133"/>
    </row>
    <row r="14" spans="1:37" ht="15" customHeight="1">
      <c r="I14" s="2"/>
      <c r="N14" s="26"/>
      <c r="O14" s="1"/>
      <c r="P14" s="1"/>
      <c r="Q14" s="1"/>
      <c r="R14" s="1"/>
    </row>
    <row r="15" spans="1:37" ht="15" customHeight="1">
      <c r="B15" s="308"/>
      <c r="C15" s="308"/>
      <c r="D15" s="268"/>
      <c r="E15" s="267"/>
      <c r="F15" s="269"/>
      <c r="G15" s="270"/>
      <c r="L15" s="72"/>
      <c r="M15" s="72"/>
      <c r="N15" s="26"/>
      <c r="O15" s="1"/>
      <c r="P15" s="1"/>
      <c r="Q15" s="1"/>
      <c r="R15" s="1"/>
    </row>
    <row r="16" spans="1:37" ht="15" customHeight="1">
      <c r="A16" s="2" t="s">
        <v>93</v>
      </c>
      <c r="B16" s="27"/>
      <c r="C16" s="27"/>
      <c r="D16" s="27"/>
      <c r="E16" s="27"/>
      <c r="F16" s="64"/>
      <c r="G16" s="64"/>
      <c r="H16" s="2"/>
      <c r="I16" s="2"/>
      <c r="J16" s="2"/>
      <c r="K16" s="2"/>
      <c r="L16" s="2"/>
      <c r="M16" s="2"/>
      <c r="N16" s="26"/>
      <c r="O16" s="1"/>
      <c r="P16" s="1"/>
      <c r="Q16" s="1"/>
      <c r="R16" s="1"/>
      <c r="Z16" s="4"/>
      <c r="AA16" s="5"/>
      <c r="AB16" s="5"/>
      <c r="AK16" s="1"/>
    </row>
    <row r="17" spans="1:38" ht="25.5" customHeight="1">
      <c r="A17" s="293"/>
      <c r="B17" s="294" t="s">
        <v>1</v>
      </c>
      <c r="C17" s="295"/>
      <c r="D17" s="295"/>
      <c r="E17" s="295"/>
      <c r="F17" s="295"/>
      <c r="G17" s="296"/>
      <c r="H17" s="297" t="s">
        <v>2</v>
      </c>
      <c r="I17" s="298"/>
      <c r="J17" s="298"/>
      <c r="K17" s="298"/>
      <c r="L17" s="298"/>
      <c r="M17" s="299"/>
      <c r="Z17" s="4"/>
      <c r="AA17" s="5"/>
      <c r="AB17" s="5"/>
    </row>
    <row r="18" spans="1:38" ht="30" customHeight="1" thickBot="1">
      <c r="A18" s="293"/>
      <c r="B18" s="54" t="s">
        <v>37</v>
      </c>
      <c r="C18" s="28" t="s">
        <v>91</v>
      </c>
      <c r="D18" s="29" t="s">
        <v>98</v>
      </c>
      <c r="E18" s="66" t="s">
        <v>90</v>
      </c>
      <c r="F18" s="69" t="s">
        <v>96</v>
      </c>
      <c r="G18" s="69" t="s">
        <v>97</v>
      </c>
      <c r="H18" s="101" t="s">
        <v>38</v>
      </c>
      <c r="I18" s="102" t="s">
        <v>95</v>
      </c>
      <c r="J18" s="103" t="s">
        <v>99</v>
      </c>
      <c r="K18" s="104" t="s">
        <v>90</v>
      </c>
      <c r="L18" s="105" t="s">
        <v>96</v>
      </c>
      <c r="M18" s="106" t="s">
        <v>97</v>
      </c>
      <c r="N18" s="30"/>
      <c r="O18" s="30"/>
      <c r="P18" s="30"/>
      <c r="Q18" s="30"/>
      <c r="R18" s="30"/>
      <c r="S18" s="30"/>
      <c r="T18" s="30"/>
      <c r="U18" s="30"/>
      <c r="V18" s="30"/>
    </row>
    <row r="19" spans="1:38" s="39" customFormat="1" ht="25.5" customHeight="1">
      <c r="A19" s="51">
        <v>1</v>
      </c>
      <c r="B19" s="254"/>
      <c r="C19" s="158"/>
      <c r="D19" s="159"/>
      <c r="E19" s="185"/>
      <c r="F19" s="97" t="str">
        <f>IF(C19="","",$D$5)</f>
        <v/>
      </c>
      <c r="G19" s="98" t="str">
        <f>IF(C19="","",$K$5)</f>
        <v/>
      </c>
      <c r="H19" s="256"/>
      <c r="I19" s="152"/>
      <c r="J19" s="153"/>
      <c r="K19" s="182"/>
      <c r="L19" s="99" t="str">
        <f>IF(I19="","",$D$5)</f>
        <v/>
      </c>
      <c r="M19" s="100" t="str">
        <f>IF(I19="","",$K$5)</f>
        <v/>
      </c>
      <c r="N19" s="38"/>
      <c r="O19" s="38"/>
      <c r="P19" s="38"/>
      <c r="Q19" s="38"/>
      <c r="R19" s="38"/>
      <c r="S19" s="38"/>
      <c r="T19" s="38"/>
      <c r="U19" s="38"/>
      <c r="V19" s="38"/>
      <c r="Z19" s="40"/>
      <c r="AA19" s="40"/>
      <c r="AB19" s="40"/>
      <c r="AC19" s="41"/>
      <c r="AD19" s="41"/>
      <c r="AE19" s="41"/>
      <c r="AF19" s="41"/>
      <c r="AG19" s="41"/>
      <c r="AH19" s="41"/>
      <c r="AI19" s="41"/>
      <c r="AJ19" s="41"/>
      <c r="AK19" s="41"/>
      <c r="AL19" s="40"/>
    </row>
    <row r="20" spans="1:38" s="39" customFormat="1" ht="25.5" customHeight="1">
      <c r="A20" s="52">
        <v>2</v>
      </c>
      <c r="B20" s="255"/>
      <c r="C20" s="160"/>
      <c r="D20" s="161"/>
      <c r="E20" s="186"/>
      <c r="F20" s="67" t="str">
        <f>IF(C20="","",$D$5)</f>
        <v/>
      </c>
      <c r="G20" s="22" t="str">
        <f>IF(C20="","",$K$5)</f>
        <v/>
      </c>
      <c r="H20" s="78"/>
      <c r="I20" s="154"/>
      <c r="J20" s="155"/>
      <c r="K20" s="183"/>
      <c r="L20" s="74" t="str">
        <f>IF(I20="","",$D$5)</f>
        <v/>
      </c>
      <c r="M20" s="75" t="str">
        <f>IF(I20="","",$K$5)</f>
        <v/>
      </c>
      <c r="N20" s="38"/>
      <c r="O20" s="38"/>
      <c r="P20" s="38"/>
      <c r="Q20" s="38"/>
      <c r="R20" s="38"/>
      <c r="S20" s="38"/>
      <c r="T20" s="38"/>
      <c r="U20" s="38"/>
      <c r="V20" s="38"/>
      <c r="Z20" s="40"/>
      <c r="AA20" s="40"/>
      <c r="AB20" s="40"/>
      <c r="AC20" s="41"/>
      <c r="AD20" s="41"/>
      <c r="AE20" s="41"/>
      <c r="AF20" s="41"/>
      <c r="AG20" s="41"/>
      <c r="AH20" s="41"/>
      <c r="AI20" s="41"/>
      <c r="AJ20" s="41"/>
      <c r="AK20" s="41"/>
      <c r="AL20" s="40"/>
    </row>
    <row r="21" spans="1:38" s="39" customFormat="1" ht="25.5" customHeight="1">
      <c r="A21" s="52">
        <v>3</v>
      </c>
      <c r="B21" s="55"/>
      <c r="C21" s="160"/>
      <c r="D21" s="161"/>
      <c r="E21" s="186"/>
      <c r="F21" s="67" t="str">
        <f t="shared" ref="F21:F48" si="0">IF(C21="","",$D$5)</f>
        <v/>
      </c>
      <c r="G21" s="22" t="str">
        <f t="shared" ref="G21:G48" si="1">IF(C21="","",$K$5)</f>
        <v/>
      </c>
      <c r="H21" s="78"/>
      <c r="I21" s="154"/>
      <c r="J21" s="155"/>
      <c r="K21" s="183"/>
      <c r="L21" s="74" t="str">
        <f>IF(I21="","",$D$5)</f>
        <v/>
      </c>
      <c r="M21" s="75" t="str">
        <f>IF(I21="","",$K$5)</f>
        <v/>
      </c>
      <c r="N21" s="38"/>
      <c r="O21" s="38"/>
      <c r="P21" s="38"/>
      <c r="Q21" s="38"/>
      <c r="R21" s="38"/>
      <c r="S21" s="38"/>
      <c r="T21" s="38"/>
      <c r="U21" s="38"/>
      <c r="V21" s="38"/>
      <c r="Z21" s="40"/>
      <c r="AA21" s="40"/>
      <c r="AB21" s="40"/>
      <c r="AC21" s="41"/>
      <c r="AD21" s="41"/>
      <c r="AE21" s="41"/>
      <c r="AF21" s="41"/>
      <c r="AG21" s="41"/>
      <c r="AH21" s="41"/>
      <c r="AI21" s="41"/>
      <c r="AJ21" s="41"/>
      <c r="AK21" s="41"/>
      <c r="AL21" s="40"/>
    </row>
    <row r="22" spans="1:38" s="39" customFormat="1" ht="25.5" customHeight="1">
      <c r="A22" s="52">
        <v>4</v>
      </c>
      <c r="B22" s="255"/>
      <c r="C22" s="160"/>
      <c r="D22" s="161"/>
      <c r="E22" s="186"/>
      <c r="F22" s="67" t="str">
        <f t="shared" si="0"/>
        <v/>
      </c>
      <c r="G22" s="22" t="str">
        <f t="shared" si="1"/>
        <v/>
      </c>
      <c r="H22" s="78"/>
      <c r="I22" s="154"/>
      <c r="J22" s="155"/>
      <c r="K22" s="183"/>
      <c r="L22" s="74" t="str">
        <f>IF(I22="","",$D$5)</f>
        <v/>
      </c>
      <c r="M22" s="75" t="str">
        <f>IF(I22="","",$K$5)</f>
        <v/>
      </c>
      <c r="N22" s="38"/>
      <c r="O22" s="38"/>
      <c r="P22" s="38"/>
      <c r="Q22" s="38"/>
      <c r="R22" s="38"/>
      <c r="S22" s="38"/>
      <c r="T22" s="38"/>
      <c r="U22" s="38"/>
      <c r="V22" s="38"/>
      <c r="Z22" s="40"/>
      <c r="AA22" s="40"/>
      <c r="AB22" s="40"/>
      <c r="AC22" s="41"/>
      <c r="AD22" s="41"/>
      <c r="AE22" s="41"/>
      <c r="AF22" s="41"/>
      <c r="AG22" s="41"/>
      <c r="AH22" s="41"/>
      <c r="AI22" s="41"/>
      <c r="AJ22" s="41"/>
      <c r="AK22" s="41"/>
      <c r="AL22" s="40"/>
    </row>
    <row r="23" spans="1:38" s="39" customFormat="1" ht="25.5" customHeight="1">
      <c r="A23" s="52">
        <v>5</v>
      </c>
      <c r="B23" s="55"/>
      <c r="C23" s="160"/>
      <c r="D23" s="161"/>
      <c r="E23" s="186"/>
      <c r="F23" s="67" t="str">
        <f t="shared" si="0"/>
        <v/>
      </c>
      <c r="G23" s="22" t="str">
        <f t="shared" si="1"/>
        <v/>
      </c>
      <c r="H23" s="78"/>
      <c r="I23" s="154"/>
      <c r="J23" s="155"/>
      <c r="K23" s="183"/>
      <c r="L23" s="74" t="str">
        <f>IF(I23="","",$D$5)</f>
        <v/>
      </c>
      <c r="M23" s="75" t="str">
        <f>IF(I23="","",$K$5)</f>
        <v/>
      </c>
      <c r="N23" s="38"/>
      <c r="O23" s="38"/>
      <c r="P23" s="38"/>
      <c r="Q23" s="38"/>
      <c r="R23" s="38"/>
      <c r="S23" s="38"/>
      <c r="T23" s="38"/>
      <c r="U23" s="38"/>
      <c r="V23" s="38"/>
      <c r="Z23" s="40"/>
      <c r="AA23" s="40"/>
      <c r="AB23" s="40"/>
      <c r="AC23" s="41"/>
      <c r="AD23" s="41"/>
      <c r="AE23" s="41"/>
      <c r="AF23" s="41"/>
      <c r="AG23" s="41"/>
      <c r="AH23" s="41"/>
      <c r="AI23" s="41"/>
      <c r="AJ23" s="41"/>
      <c r="AK23" s="41"/>
      <c r="AL23" s="40"/>
    </row>
    <row r="24" spans="1:38" s="39" customFormat="1" ht="25.5" customHeight="1">
      <c r="A24" s="52">
        <v>6</v>
      </c>
      <c r="B24" s="55"/>
      <c r="C24" s="160"/>
      <c r="D24" s="161"/>
      <c r="E24" s="186"/>
      <c r="F24" s="67" t="str">
        <f t="shared" si="0"/>
        <v/>
      </c>
      <c r="G24" s="22" t="str">
        <f t="shared" si="1"/>
        <v/>
      </c>
      <c r="H24" s="78"/>
      <c r="I24" s="154"/>
      <c r="J24" s="155"/>
      <c r="K24" s="183"/>
      <c r="L24" s="74" t="str">
        <f t="shared" ref="L24:L48" si="2">IF(I24="","",$D$5)</f>
        <v/>
      </c>
      <c r="M24" s="75" t="str">
        <f t="shared" ref="M24:M48" si="3">IF(I24="","",$K$5)</f>
        <v/>
      </c>
      <c r="N24" s="38"/>
      <c r="O24" s="38"/>
      <c r="P24" s="38"/>
      <c r="Q24" s="38"/>
      <c r="R24" s="38"/>
      <c r="S24" s="38"/>
      <c r="T24" s="38"/>
      <c r="U24" s="38"/>
      <c r="V24" s="38"/>
      <c r="Z24" s="40"/>
      <c r="AA24" s="40"/>
      <c r="AB24" s="40"/>
      <c r="AC24" s="41"/>
      <c r="AD24" s="41"/>
      <c r="AE24" s="41"/>
      <c r="AF24" s="41"/>
      <c r="AG24" s="41"/>
      <c r="AH24" s="41"/>
      <c r="AI24" s="41"/>
      <c r="AJ24" s="41"/>
      <c r="AK24" s="41"/>
      <c r="AL24" s="40"/>
    </row>
    <row r="25" spans="1:38" s="39" customFormat="1" ht="25.5" customHeight="1">
      <c r="A25" s="52">
        <v>7</v>
      </c>
      <c r="B25" s="55"/>
      <c r="C25" s="160"/>
      <c r="D25" s="161"/>
      <c r="E25" s="186"/>
      <c r="F25" s="67" t="str">
        <f t="shared" si="0"/>
        <v/>
      </c>
      <c r="G25" s="22" t="str">
        <f t="shared" si="1"/>
        <v/>
      </c>
      <c r="H25" s="78"/>
      <c r="I25" s="154"/>
      <c r="J25" s="155"/>
      <c r="K25" s="183"/>
      <c r="L25" s="74" t="str">
        <f t="shared" si="2"/>
        <v/>
      </c>
      <c r="M25" s="75" t="str">
        <f t="shared" si="3"/>
        <v/>
      </c>
      <c r="N25" s="38"/>
      <c r="O25" s="38"/>
      <c r="P25" s="38"/>
      <c r="Q25" s="38"/>
      <c r="R25" s="38"/>
      <c r="S25" s="38"/>
      <c r="T25" s="38"/>
      <c r="U25" s="38"/>
      <c r="V25" s="38"/>
      <c r="Z25" s="40"/>
      <c r="AA25" s="40"/>
      <c r="AB25" s="40"/>
      <c r="AC25" s="41"/>
      <c r="AD25" s="41"/>
      <c r="AE25" s="41"/>
      <c r="AF25" s="41"/>
      <c r="AG25" s="41"/>
      <c r="AH25" s="41"/>
      <c r="AI25" s="41"/>
      <c r="AJ25" s="41"/>
      <c r="AK25" s="41"/>
      <c r="AL25" s="40"/>
    </row>
    <row r="26" spans="1:38" s="39" customFormat="1" ht="25.5" customHeight="1">
      <c r="A26" s="52">
        <v>8</v>
      </c>
      <c r="B26" s="55"/>
      <c r="C26" s="160"/>
      <c r="D26" s="161"/>
      <c r="E26" s="186"/>
      <c r="F26" s="67" t="str">
        <f t="shared" si="0"/>
        <v/>
      </c>
      <c r="G26" s="22" t="str">
        <f t="shared" si="1"/>
        <v/>
      </c>
      <c r="H26" s="78"/>
      <c r="I26" s="154"/>
      <c r="J26" s="155"/>
      <c r="K26" s="183"/>
      <c r="L26" s="74" t="str">
        <f t="shared" si="2"/>
        <v/>
      </c>
      <c r="M26" s="75" t="str">
        <f t="shared" si="3"/>
        <v/>
      </c>
      <c r="N26" s="38"/>
      <c r="O26" s="38"/>
      <c r="P26" s="38"/>
      <c r="Q26" s="38"/>
      <c r="R26" s="38"/>
      <c r="S26" s="38"/>
      <c r="T26" s="38"/>
      <c r="U26" s="38"/>
      <c r="V26" s="38"/>
      <c r="Z26" s="40"/>
      <c r="AA26" s="40"/>
      <c r="AB26" s="40"/>
      <c r="AC26" s="41"/>
      <c r="AD26" s="41"/>
      <c r="AE26" s="41"/>
      <c r="AF26" s="41"/>
      <c r="AG26" s="41"/>
      <c r="AH26" s="41"/>
      <c r="AI26" s="41"/>
      <c r="AJ26" s="41"/>
      <c r="AK26" s="41"/>
      <c r="AL26" s="40"/>
    </row>
    <row r="27" spans="1:38" s="39" customFormat="1" ht="25.5" customHeight="1">
      <c r="A27" s="52">
        <v>9</v>
      </c>
      <c r="B27" s="55"/>
      <c r="C27" s="160"/>
      <c r="D27" s="161"/>
      <c r="E27" s="186"/>
      <c r="F27" s="67" t="str">
        <f t="shared" si="0"/>
        <v/>
      </c>
      <c r="G27" s="22" t="str">
        <f t="shared" si="1"/>
        <v/>
      </c>
      <c r="H27" s="78"/>
      <c r="I27" s="154"/>
      <c r="J27" s="155"/>
      <c r="K27" s="183"/>
      <c r="L27" s="74" t="str">
        <f t="shared" si="2"/>
        <v/>
      </c>
      <c r="M27" s="75" t="str">
        <f t="shared" si="3"/>
        <v/>
      </c>
      <c r="N27" s="38"/>
      <c r="O27" s="38"/>
      <c r="P27" s="38"/>
      <c r="Q27" s="38"/>
      <c r="R27" s="38"/>
      <c r="S27" s="38"/>
      <c r="T27" s="38"/>
      <c r="U27" s="38"/>
      <c r="V27" s="38"/>
      <c r="Z27" s="40"/>
      <c r="AA27" s="40"/>
      <c r="AB27" s="40"/>
      <c r="AC27" s="41"/>
      <c r="AD27" s="41"/>
      <c r="AE27" s="41"/>
      <c r="AF27" s="41"/>
      <c r="AG27" s="41"/>
      <c r="AH27" s="41"/>
      <c r="AI27" s="41"/>
      <c r="AJ27" s="41"/>
      <c r="AK27" s="41"/>
      <c r="AL27" s="40"/>
    </row>
    <row r="28" spans="1:38" s="39" customFormat="1" ht="25.5" customHeight="1">
      <c r="A28" s="52">
        <v>10</v>
      </c>
      <c r="B28" s="55"/>
      <c r="C28" s="160"/>
      <c r="D28" s="161"/>
      <c r="E28" s="186"/>
      <c r="F28" s="67" t="str">
        <f t="shared" si="0"/>
        <v/>
      </c>
      <c r="G28" s="22" t="str">
        <f t="shared" si="1"/>
        <v/>
      </c>
      <c r="H28" s="78"/>
      <c r="I28" s="154"/>
      <c r="J28" s="155"/>
      <c r="K28" s="183"/>
      <c r="L28" s="74" t="str">
        <f t="shared" si="2"/>
        <v/>
      </c>
      <c r="M28" s="75" t="str">
        <f t="shared" si="3"/>
        <v/>
      </c>
      <c r="N28" s="38"/>
      <c r="O28" s="38"/>
      <c r="P28" s="38"/>
      <c r="Q28" s="38"/>
      <c r="R28" s="38"/>
      <c r="S28" s="38"/>
      <c r="T28" s="38"/>
      <c r="U28" s="38"/>
      <c r="V28" s="38"/>
      <c r="Z28" s="40"/>
      <c r="AA28" s="40"/>
      <c r="AB28" s="40"/>
      <c r="AC28" s="41"/>
      <c r="AD28" s="41"/>
      <c r="AE28" s="41"/>
      <c r="AF28" s="41"/>
      <c r="AG28" s="41"/>
      <c r="AH28" s="41"/>
      <c r="AI28" s="41"/>
      <c r="AJ28" s="41"/>
      <c r="AK28" s="41"/>
      <c r="AL28" s="40"/>
    </row>
    <row r="29" spans="1:38" s="39" customFormat="1" ht="25.5" customHeight="1">
      <c r="A29" s="52">
        <v>11</v>
      </c>
      <c r="B29" s="55"/>
      <c r="C29" s="160"/>
      <c r="D29" s="161"/>
      <c r="E29" s="186"/>
      <c r="F29" s="67" t="str">
        <f t="shared" si="0"/>
        <v/>
      </c>
      <c r="G29" s="22" t="str">
        <f t="shared" si="1"/>
        <v/>
      </c>
      <c r="H29" s="78"/>
      <c r="I29" s="154"/>
      <c r="J29" s="155"/>
      <c r="K29" s="183"/>
      <c r="L29" s="74" t="str">
        <f t="shared" si="2"/>
        <v/>
      </c>
      <c r="M29" s="75" t="str">
        <f t="shared" si="3"/>
        <v/>
      </c>
      <c r="N29" s="38"/>
      <c r="O29" s="38"/>
      <c r="P29" s="38"/>
      <c r="Q29" s="38"/>
      <c r="R29" s="38"/>
      <c r="S29" s="38"/>
      <c r="T29" s="38"/>
      <c r="U29" s="38"/>
      <c r="V29" s="38"/>
      <c r="Z29" s="40"/>
      <c r="AA29" s="40"/>
      <c r="AB29" s="40"/>
      <c r="AC29" s="41"/>
      <c r="AD29" s="41"/>
      <c r="AE29" s="41"/>
      <c r="AF29" s="41"/>
      <c r="AG29" s="41"/>
      <c r="AH29" s="41"/>
      <c r="AI29" s="41"/>
      <c r="AJ29" s="41"/>
      <c r="AK29" s="41"/>
      <c r="AL29" s="40"/>
    </row>
    <row r="30" spans="1:38" s="39" customFormat="1" ht="25.5" customHeight="1">
      <c r="A30" s="52">
        <v>12</v>
      </c>
      <c r="B30" s="55"/>
      <c r="C30" s="160"/>
      <c r="D30" s="161"/>
      <c r="E30" s="186"/>
      <c r="F30" s="67" t="str">
        <f t="shared" si="0"/>
        <v/>
      </c>
      <c r="G30" s="22" t="str">
        <f t="shared" si="1"/>
        <v/>
      </c>
      <c r="H30" s="78"/>
      <c r="I30" s="154"/>
      <c r="J30" s="155"/>
      <c r="K30" s="183"/>
      <c r="L30" s="74" t="str">
        <f t="shared" si="2"/>
        <v/>
      </c>
      <c r="M30" s="75" t="str">
        <f t="shared" si="3"/>
        <v/>
      </c>
      <c r="N30" s="38"/>
      <c r="O30" s="38"/>
      <c r="P30" s="38"/>
      <c r="Q30" s="38"/>
      <c r="R30" s="38"/>
      <c r="S30" s="38"/>
      <c r="T30" s="38"/>
      <c r="U30" s="38"/>
      <c r="V30" s="38"/>
      <c r="Z30" s="40"/>
      <c r="AA30" s="40"/>
      <c r="AB30" s="40"/>
      <c r="AC30" s="41"/>
      <c r="AD30" s="41"/>
      <c r="AE30" s="41"/>
      <c r="AF30" s="41"/>
      <c r="AG30" s="41"/>
      <c r="AH30" s="41"/>
      <c r="AI30" s="41"/>
      <c r="AJ30" s="41"/>
      <c r="AK30" s="41"/>
      <c r="AL30" s="40"/>
    </row>
    <row r="31" spans="1:38" s="39" customFormat="1" ht="25.5" customHeight="1">
      <c r="A31" s="52">
        <v>13</v>
      </c>
      <c r="B31" s="55"/>
      <c r="C31" s="160"/>
      <c r="D31" s="161"/>
      <c r="E31" s="186"/>
      <c r="F31" s="67" t="str">
        <f t="shared" si="0"/>
        <v/>
      </c>
      <c r="G31" s="22" t="str">
        <f t="shared" si="1"/>
        <v/>
      </c>
      <c r="H31" s="78"/>
      <c r="I31" s="154"/>
      <c r="J31" s="155"/>
      <c r="K31" s="183"/>
      <c r="L31" s="74" t="str">
        <f t="shared" si="2"/>
        <v/>
      </c>
      <c r="M31" s="75" t="str">
        <f t="shared" si="3"/>
        <v/>
      </c>
      <c r="N31" s="38"/>
      <c r="O31" s="38"/>
      <c r="P31" s="38"/>
      <c r="Q31" s="38"/>
      <c r="R31" s="38"/>
      <c r="S31" s="38"/>
      <c r="T31" s="38"/>
      <c r="U31" s="38"/>
      <c r="V31" s="38"/>
      <c r="Z31" s="40"/>
      <c r="AA31" s="40"/>
      <c r="AB31" s="40"/>
      <c r="AC31" s="41"/>
      <c r="AD31" s="41"/>
      <c r="AE31" s="41"/>
      <c r="AF31" s="41"/>
      <c r="AG31" s="41"/>
      <c r="AH31" s="41"/>
      <c r="AI31" s="41"/>
      <c r="AJ31" s="41"/>
      <c r="AK31" s="41"/>
      <c r="AL31" s="40"/>
    </row>
    <row r="32" spans="1:38" s="39" customFormat="1" ht="25.5" customHeight="1">
      <c r="A32" s="52">
        <v>14</v>
      </c>
      <c r="B32" s="55"/>
      <c r="C32" s="160"/>
      <c r="D32" s="161"/>
      <c r="E32" s="186"/>
      <c r="F32" s="67" t="str">
        <f t="shared" si="0"/>
        <v/>
      </c>
      <c r="G32" s="22" t="str">
        <f t="shared" si="1"/>
        <v/>
      </c>
      <c r="H32" s="78"/>
      <c r="I32" s="154"/>
      <c r="J32" s="155"/>
      <c r="K32" s="183"/>
      <c r="L32" s="74" t="str">
        <f t="shared" si="2"/>
        <v/>
      </c>
      <c r="M32" s="75" t="str">
        <f t="shared" si="3"/>
        <v/>
      </c>
      <c r="N32" s="38"/>
      <c r="O32" s="38"/>
      <c r="P32" s="38"/>
      <c r="Q32" s="38"/>
      <c r="R32" s="38"/>
      <c r="S32" s="38"/>
      <c r="T32" s="38"/>
      <c r="U32" s="38"/>
      <c r="V32" s="38"/>
      <c r="Z32" s="40"/>
      <c r="AA32" s="40"/>
      <c r="AB32" s="40"/>
      <c r="AC32" s="41"/>
      <c r="AD32" s="41"/>
      <c r="AE32" s="41"/>
      <c r="AF32" s="41"/>
      <c r="AG32" s="41"/>
      <c r="AH32" s="41"/>
      <c r="AI32" s="41"/>
      <c r="AJ32" s="41"/>
      <c r="AK32" s="41"/>
      <c r="AL32" s="40"/>
    </row>
    <row r="33" spans="1:38" s="39" customFormat="1" ht="25.5" customHeight="1">
      <c r="A33" s="52">
        <v>15</v>
      </c>
      <c r="B33" s="55"/>
      <c r="C33" s="160"/>
      <c r="D33" s="161"/>
      <c r="E33" s="186"/>
      <c r="F33" s="67" t="str">
        <f t="shared" si="0"/>
        <v/>
      </c>
      <c r="G33" s="22" t="str">
        <f t="shared" si="1"/>
        <v/>
      </c>
      <c r="H33" s="78"/>
      <c r="I33" s="154"/>
      <c r="J33" s="155"/>
      <c r="K33" s="183"/>
      <c r="L33" s="74" t="str">
        <f t="shared" si="2"/>
        <v/>
      </c>
      <c r="M33" s="75" t="str">
        <f t="shared" si="3"/>
        <v/>
      </c>
      <c r="N33" s="38"/>
      <c r="O33" s="38"/>
      <c r="P33" s="38"/>
      <c r="Q33" s="38"/>
      <c r="R33" s="38"/>
      <c r="S33" s="38"/>
      <c r="T33" s="38"/>
      <c r="U33" s="38"/>
      <c r="V33" s="38"/>
      <c r="Z33" s="40"/>
      <c r="AA33" s="40"/>
      <c r="AB33" s="40"/>
      <c r="AC33" s="41"/>
      <c r="AD33" s="41"/>
      <c r="AE33" s="41"/>
      <c r="AF33" s="41"/>
      <c r="AG33" s="41"/>
      <c r="AH33" s="41"/>
      <c r="AI33" s="41"/>
      <c r="AJ33" s="41"/>
      <c r="AK33" s="41"/>
      <c r="AL33" s="40"/>
    </row>
    <row r="34" spans="1:38" s="39" customFormat="1" ht="25.5" customHeight="1">
      <c r="A34" s="52">
        <v>16</v>
      </c>
      <c r="B34" s="55"/>
      <c r="C34" s="160"/>
      <c r="D34" s="161"/>
      <c r="E34" s="186"/>
      <c r="F34" s="67" t="str">
        <f t="shared" si="0"/>
        <v/>
      </c>
      <c r="G34" s="22" t="str">
        <f t="shared" si="1"/>
        <v/>
      </c>
      <c r="H34" s="78"/>
      <c r="I34" s="154"/>
      <c r="J34" s="155"/>
      <c r="K34" s="183"/>
      <c r="L34" s="74" t="str">
        <f t="shared" si="2"/>
        <v/>
      </c>
      <c r="M34" s="75" t="str">
        <f t="shared" si="3"/>
        <v/>
      </c>
      <c r="N34" s="38"/>
      <c r="O34" s="38"/>
      <c r="P34" s="38"/>
      <c r="Q34" s="38"/>
      <c r="R34" s="38"/>
      <c r="S34" s="38"/>
      <c r="T34" s="38"/>
      <c r="U34" s="38"/>
      <c r="V34" s="38"/>
      <c r="Z34" s="40"/>
      <c r="AA34" s="40"/>
      <c r="AB34" s="40"/>
      <c r="AC34" s="41"/>
      <c r="AD34" s="41"/>
      <c r="AE34" s="41"/>
      <c r="AF34" s="41"/>
      <c r="AG34" s="41"/>
      <c r="AH34" s="41"/>
      <c r="AI34" s="41"/>
      <c r="AJ34" s="41"/>
      <c r="AK34" s="41"/>
      <c r="AL34" s="40"/>
    </row>
    <row r="35" spans="1:38" s="39" customFormat="1" ht="25.5" customHeight="1">
      <c r="A35" s="52">
        <v>17</v>
      </c>
      <c r="B35" s="55"/>
      <c r="C35" s="160"/>
      <c r="D35" s="161"/>
      <c r="E35" s="186"/>
      <c r="F35" s="67" t="str">
        <f t="shared" si="0"/>
        <v/>
      </c>
      <c r="G35" s="22" t="str">
        <f t="shared" si="1"/>
        <v/>
      </c>
      <c r="H35" s="78"/>
      <c r="I35" s="154"/>
      <c r="J35" s="155"/>
      <c r="K35" s="183"/>
      <c r="L35" s="74" t="str">
        <f t="shared" si="2"/>
        <v/>
      </c>
      <c r="M35" s="75" t="str">
        <f t="shared" si="3"/>
        <v/>
      </c>
      <c r="N35" s="38"/>
      <c r="O35" s="38"/>
      <c r="P35" s="38"/>
      <c r="Q35" s="38"/>
      <c r="R35" s="38"/>
      <c r="S35" s="38"/>
      <c r="T35" s="38"/>
      <c r="U35" s="38"/>
      <c r="V35" s="38"/>
      <c r="Z35" s="40"/>
      <c r="AA35" s="40"/>
      <c r="AB35" s="40"/>
      <c r="AC35" s="41"/>
      <c r="AD35" s="41"/>
      <c r="AE35" s="41"/>
      <c r="AF35" s="41"/>
      <c r="AG35" s="41"/>
      <c r="AH35" s="41"/>
      <c r="AI35" s="41"/>
      <c r="AJ35" s="41"/>
      <c r="AK35" s="41"/>
      <c r="AL35" s="40"/>
    </row>
    <row r="36" spans="1:38" s="39" customFormat="1" ht="25.5" customHeight="1">
      <c r="A36" s="52">
        <v>18</v>
      </c>
      <c r="B36" s="55"/>
      <c r="C36" s="160"/>
      <c r="D36" s="161"/>
      <c r="E36" s="186"/>
      <c r="F36" s="67" t="str">
        <f t="shared" si="0"/>
        <v/>
      </c>
      <c r="G36" s="22" t="str">
        <f t="shared" si="1"/>
        <v/>
      </c>
      <c r="H36" s="78"/>
      <c r="I36" s="154"/>
      <c r="J36" s="155"/>
      <c r="K36" s="183"/>
      <c r="L36" s="74" t="str">
        <f t="shared" si="2"/>
        <v/>
      </c>
      <c r="M36" s="75" t="str">
        <f t="shared" si="3"/>
        <v/>
      </c>
      <c r="N36" s="38"/>
      <c r="O36" s="38"/>
      <c r="P36" s="38"/>
      <c r="Q36" s="38"/>
      <c r="R36" s="38"/>
      <c r="S36" s="38"/>
      <c r="T36" s="38"/>
      <c r="U36" s="38"/>
      <c r="V36" s="38"/>
      <c r="Z36" s="40"/>
      <c r="AA36" s="40"/>
      <c r="AB36" s="40"/>
      <c r="AC36" s="41"/>
      <c r="AD36" s="41"/>
      <c r="AE36" s="41"/>
      <c r="AF36" s="41"/>
      <c r="AG36" s="41"/>
      <c r="AH36" s="41"/>
      <c r="AI36" s="41"/>
      <c r="AJ36" s="41"/>
      <c r="AK36" s="41"/>
      <c r="AL36" s="40"/>
    </row>
    <row r="37" spans="1:38" s="39" customFormat="1" ht="25.5" customHeight="1">
      <c r="A37" s="52">
        <v>19</v>
      </c>
      <c r="B37" s="55"/>
      <c r="C37" s="160"/>
      <c r="D37" s="161"/>
      <c r="E37" s="186"/>
      <c r="F37" s="67" t="str">
        <f t="shared" si="0"/>
        <v/>
      </c>
      <c r="G37" s="22" t="str">
        <f t="shared" si="1"/>
        <v/>
      </c>
      <c r="H37" s="78"/>
      <c r="I37" s="154"/>
      <c r="J37" s="155"/>
      <c r="K37" s="183"/>
      <c r="L37" s="74" t="str">
        <f t="shared" si="2"/>
        <v/>
      </c>
      <c r="M37" s="75" t="str">
        <f t="shared" si="3"/>
        <v/>
      </c>
      <c r="N37" s="38"/>
      <c r="O37" s="38"/>
      <c r="P37" s="38"/>
      <c r="Q37" s="38"/>
      <c r="R37" s="38"/>
      <c r="S37" s="38"/>
      <c r="T37" s="38"/>
      <c r="U37" s="38"/>
      <c r="V37" s="38"/>
      <c r="Z37" s="40"/>
      <c r="AA37" s="40"/>
      <c r="AB37" s="40"/>
      <c r="AC37" s="41"/>
      <c r="AD37" s="41"/>
      <c r="AE37" s="41"/>
      <c r="AF37" s="41"/>
      <c r="AG37" s="41"/>
      <c r="AH37" s="41"/>
      <c r="AI37" s="41"/>
      <c r="AJ37" s="41"/>
      <c r="AK37" s="41"/>
      <c r="AL37" s="40"/>
    </row>
    <row r="38" spans="1:38" s="39" customFormat="1" ht="25.5" customHeight="1">
      <c r="A38" s="52">
        <v>20</v>
      </c>
      <c r="B38" s="55"/>
      <c r="C38" s="160"/>
      <c r="D38" s="161"/>
      <c r="E38" s="186"/>
      <c r="F38" s="67" t="str">
        <f t="shared" si="0"/>
        <v/>
      </c>
      <c r="G38" s="22" t="str">
        <f t="shared" si="1"/>
        <v/>
      </c>
      <c r="H38" s="78"/>
      <c r="I38" s="154"/>
      <c r="J38" s="155"/>
      <c r="K38" s="183"/>
      <c r="L38" s="74" t="str">
        <f t="shared" si="2"/>
        <v/>
      </c>
      <c r="M38" s="75" t="str">
        <f t="shared" si="3"/>
        <v/>
      </c>
      <c r="N38" s="38"/>
      <c r="O38" s="38"/>
      <c r="P38" s="38"/>
      <c r="Q38" s="38"/>
      <c r="R38" s="38"/>
      <c r="S38" s="38"/>
      <c r="T38" s="38"/>
      <c r="U38" s="38"/>
      <c r="V38" s="38"/>
      <c r="Z38" s="40"/>
      <c r="AA38" s="40"/>
      <c r="AB38" s="40"/>
      <c r="AC38" s="41"/>
      <c r="AD38" s="41"/>
      <c r="AE38" s="41"/>
      <c r="AF38" s="41"/>
      <c r="AG38" s="41"/>
      <c r="AH38" s="41"/>
      <c r="AI38" s="41"/>
      <c r="AJ38" s="41"/>
      <c r="AK38" s="41"/>
      <c r="AL38" s="40"/>
    </row>
    <row r="39" spans="1:38" s="39" customFormat="1" ht="25.5" customHeight="1">
      <c r="A39" s="52">
        <v>21</v>
      </c>
      <c r="B39" s="55"/>
      <c r="C39" s="160"/>
      <c r="D39" s="161"/>
      <c r="E39" s="186"/>
      <c r="F39" s="67" t="str">
        <f t="shared" si="0"/>
        <v/>
      </c>
      <c r="G39" s="22" t="str">
        <f t="shared" si="1"/>
        <v/>
      </c>
      <c r="H39" s="78"/>
      <c r="I39" s="154"/>
      <c r="J39" s="155"/>
      <c r="K39" s="183"/>
      <c r="L39" s="74" t="str">
        <f t="shared" si="2"/>
        <v/>
      </c>
      <c r="M39" s="75" t="str">
        <f t="shared" si="3"/>
        <v/>
      </c>
      <c r="N39" s="38"/>
      <c r="O39" s="38"/>
      <c r="P39" s="38"/>
      <c r="Q39" s="38"/>
      <c r="R39" s="38"/>
      <c r="S39" s="38"/>
      <c r="T39" s="38"/>
      <c r="U39" s="38"/>
      <c r="V39" s="38"/>
      <c r="Z39" s="40"/>
      <c r="AA39" s="40"/>
      <c r="AB39" s="40"/>
      <c r="AC39" s="41"/>
      <c r="AD39" s="41"/>
      <c r="AE39" s="41"/>
      <c r="AF39" s="41"/>
      <c r="AG39" s="41"/>
      <c r="AH39" s="41"/>
      <c r="AI39" s="41"/>
      <c r="AJ39" s="41"/>
      <c r="AK39" s="41"/>
      <c r="AL39" s="40"/>
    </row>
    <row r="40" spans="1:38" s="39" customFormat="1" ht="25.5" customHeight="1">
      <c r="A40" s="52">
        <v>22</v>
      </c>
      <c r="B40" s="55"/>
      <c r="C40" s="160"/>
      <c r="D40" s="161"/>
      <c r="E40" s="186"/>
      <c r="F40" s="67" t="str">
        <f t="shared" si="0"/>
        <v/>
      </c>
      <c r="G40" s="22" t="str">
        <f t="shared" si="1"/>
        <v/>
      </c>
      <c r="H40" s="78"/>
      <c r="I40" s="154"/>
      <c r="J40" s="155"/>
      <c r="K40" s="183"/>
      <c r="L40" s="74" t="str">
        <f t="shared" si="2"/>
        <v/>
      </c>
      <c r="M40" s="75" t="str">
        <f t="shared" si="3"/>
        <v/>
      </c>
      <c r="N40" s="38"/>
      <c r="O40" s="38"/>
      <c r="P40" s="38"/>
      <c r="Q40" s="38"/>
      <c r="R40" s="38"/>
      <c r="S40" s="38"/>
      <c r="T40" s="38"/>
      <c r="U40" s="38"/>
      <c r="V40" s="38"/>
      <c r="Z40" s="40"/>
      <c r="AA40" s="40"/>
      <c r="AB40" s="40"/>
      <c r="AC40" s="41"/>
      <c r="AD40" s="41"/>
      <c r="AE40" s="41"/>
      <c r="AF40" s="41"/>
      <c r="AG40" s="41"/>
      <c r="AH40" s="41"/>
      <c r="AI40" s="41"/>
      <c r="AJ40" s="41"/>
      <c r="AK40" s="41"/>
      <c r="AL40" s="40"/>
    </row>
    <row r="41" spans="1:38" s="39" customFormat="1" ht="25.5" customHeight="1">
      <c r="A41" s="52">
        <v>23</v>
      </c>
      <c r="B41" s="55"/>
      <c r="C41" s="160"/>
      <c r="D41" s="161"/>
      <c r="E41" s="186"/>
      <c r="F41" s="67" t="str">
        <f t="shared" si="0"/>
        <v/>
      </c>
      <c r="G41" s="22" t="str">
        <f t="shared" si="1"/>
        <v/>
      </c>
      <c r="H41" s="78"/>
      <c r="I41" s="154"/>
      <c r="J41" s="155"/>
      <c r="K41" s="183"/>
      <c r="L41" s="74" t="str">
        <f t="shared" si="2"/>
        <v/>
      </c>
      <c r="M41" s="75" t="str">
        <f t="shared" si="3"/>
        <v/>
      </c>
      <c r="N41" s="38"/>
      <c r="O41" s="38"/>
      <c r="P41" s="38"/>
      <c r="Q41" s="38"/>
      <c r="R41" s="38"/>
      <c r="S41" s="38"/>
      <c r="T41" s="38"/>
      <c r="U41" s="38"/>
      <c r="V41" s="38"/>
      <c r="Z41" s="40"/>
      <c r="AA41" s="40"/>
      <c r="AB41" s="40"/>
      <c r="AC41" s="41"/>
      <c r="AD41" s="41"/>
      <c r="AE41" s="41"/>
      <c r="AF41" s="41"/>
      <c r="AG41" s="41"/>
      <c r="AH41" s="41"/>
      <c r="AI41" s="41"/>
      <c r="AJ41" s="41"/>
      <c r="AK41" s="41"/>
      <c r="AL41" s="40"/>
    </row>
    <row r="42" spans="1:38" s="39" customFormat="1" ht="25.5" customHeight="1">
      <c r="A42" s="52">
        <v>24</v>
      </c>
      <c r="B42" s="55"/>
      <c r="C42" s="160"/>
      <c r="D42" s="161"/>
      <c r="E42" s="186"/>
      <c r="F42" s="67" t="str">
        <f t="shared" si="0"/>
        <v/>
      </c>
      <c r="G42" s="22" t="str">
        <f t="shared" si="1"/>
        <v/>
      </c>
      <c r="H42" s="78"/>
      <c r="I42" s="154"/>
      <c r="J42" s="155"/>
      <c r="K42" s="183"/>
      <c r="L42" s="74" t="str">
        <f t="shared" si="2"/>
        <v/>
      </c>
      <c r="M42" s="75" t="str">
        <f t="shared" si="3"/>
        <v/>
      </c>
      <c r="N42" s="38"/>
      <c r="O42" s="38"/>
      <c r="P42" s="38"/>
      <c r="Q42" s="38"/>
      <c r="R42" s="38"/>
      <c r="S42" s="38"/>
      <c r="T42" s="38"/>
      <c r="U42" s="38"/>
      <c r="V42" s="38"/>
      <c r="Z42" s="40"/>
      <c r="AA42" s="40"/>
      <c r="AB42" s="40"/>
      <c r="AC42" s="41"/>
      <c r="AD42" s="41"/>
      <c r="AE42" s="41"/>
      <c r="AF42" s="41"/>
      <c r="AG42" s="41"/>
      <c r="AH42" s="41"/>
      <c r="AI42" s="41"/>
      <c r="AJ42" s="41"/>
      <c r="AK42" s="41"/>
      <c r="AL42" s="40"/>
    </row>
    <row r="43" spans="1:38" s="39" customFormat="1" ht="25.5" customHeight="1">
      <c r="A43" s="52">
        <v>25</v>
      </c>
      <c r="B43" s="55"/>
      <c r="C43" s="160"/>
      <c r="D43" s="161"/>
      <c r="E43" s="186"/>
      <c r="F43" s="67" t="str">
        <f t="shared" si="0"/>
        <v/>
      </c>
      <c r="G43" s="22" t="str">
        <f t="shared" si="1"/>
        <v/>
      </c>
      <c r="H43" s="78"/>
      <c r="I43" s="154"/>
      <c r="J43" s="155"/>
      <c r="K43" s="183"/>
      <c r="L43" s="74" t="str">
        <f t="shared" si="2"/>
        <v/>
      </c>
      <c r="M43" s="75" t="str">
        <f t="shared" si="3"/>
        <v/>
      </c>
      <c r="N43" s="38"/>
      <c r="O43" s="38"/>
      <c r="P43" s="38"/>
      <c r="Q43" s="38"/>
      <c r="R43" s="38"/>
      <c r="S43" s="38"/>
      <c r="T43" s="38"/>
      <c r="U43" s="38"/>
      <c r="V43" s="38"/>
      <c r="Z43" s="40"/>
      <c r="AA43" s="40"/>
      <c r="AB43" s="40"/>
      <c r="AC43" s="41"/>
      <c r="AD43" s="41"/>
      <c r="AE43" s="41"/>
      <c r="AF43" s="41"/>
      <c r="AG43" s="41"/>
      <c r="AH43" s="41"/>
      <c r="AI43" s="41"/>
      <c r="AJ43" s="41"/>
      <c r="AK43" s="41"/>
      <c r="AL43" s="40"/>
    </row>
    <row r="44" spans="1:38" s="39" customFormat="1" ht="25.5" customHeight="1">
      <c r="A44" s="52">
        <v>26</v>
      </c>
      <c r="B44" s="55"/>
      <c r="C44" s="160"/>
      <c r="D44" s="161"/>
      <c r="E44" s="186"/>
      <c r="F44" s="67" t="str">
        <f t="shared" si="0"/>
        <v/>
      </c>
      <c r="G44" s="22" t="str">
        <f t="shared" si="1"/>
        <v/>
      </c>
      <c r="H44" s="78"/>
      <c r="I44" s="154"/>
      <c r="J44" s="155"/>
      <c r="K44" s="183"/>
      <c r="L44" s="74" t="str">
        <f t="shared" si="2"/>
        <v/>
      </c>
      <c r="M44" s="75" t="str">
        <f t="shared" si="3"/>
        <v/>
      </c>
      <c r="N44" s="38"/>
      <c r="O44" s="38"/>
      <c r="P44" s="38"/>
      <c r="Q44" s="38"/>
      <c r="R44" s="38"/>
      <c r="S44" s="38"/>
      <c r="T44" s="38"/>
      <c r="U44" s="38"/>
      <c r="V44" s="38"/>
      <c r="Z44" s="40"/>
      <c r="AA44" s="40"/>
      <c r="AB44" s="40"/>
      <c r="AC44" s="41"/>
      <c r="AD44" s="41"/>
      <c r="AE44" s="41"/>
      <c r="AF44" s="41"/>
      <c r="AG44" s="41"/>
      <c r="AH44" s="41"/>
      <c r="AI44" s="41"/>
      <c r="AJ44" s="41"/>
      <c r="AK44" s="41"/>
      <c r="AL44" s="40"/>
    </row>
    <row r="45" spans="1:38" s="39" customFormat="1" ht="25.5" customHeight="1">
      <c r="A45" s="52">
        <v>27</v>
      </c>
      <c r="B45" s="55"/>
      <c r="C45" s="160"/>
      <c r="D45" s="161"/>
      <c r="E45" s="186"/>
      <c r="F45" s="67" t="str">
        <f t="shared" si="0"/>
        <v/>
      </c>
      <c r="G45" s="22" t="str">
        <f t="shared" si="1"/>
        <v/>
      </c>
      <c r="H45" s="78"/>
      <c r="I45" s="154"/>
      <c r="J45" s="155"/>
      <c r="K45" s="183"/>
      <c r="L45" s="74" t="str">
        <f t="shared" si="2"/>
        <v/>
      </c>
      <c r="M45" s="75" t="str">
        <f t="shared" si="3"/>
        <v/>
      </c>
      <c r="N45" s="38"/>
      <c r="O45" s="38"/>
      <c r="P45" s="38"/>
      <c r="Q45" s="38"/>
      <c r="R45" s="38"/>
      <c r="S45" s="38"/>
      <c r="T45" s="38"/>
      <c r="U45" s="38"/>
      <c r="V45" s="38"/>
      <c r="Z45" s="40"/>
      <c r="AA45" s="40"/>
      <c r="AB45" s="40"/>
      <c r="AC45" s="41"/>
      <c r="AD45" s="41"/>
      <c r="AE45" s="41"/>
      <c r="AF45" s="41"/>
      <c r="AG45" s="41"/>
      <c r="AH45" s="41"/>
      <c r="AI45" s="41"/>
      <c r="AJ45" s="41"/>
      <c r="AK45" s="41"/>
      <c r="AL45" s="40"/>
    </row>
    <row r="46" spans="1:38" s="39" customFormat="1" ht="25.5" customHeight="1">
      <c r="A46" s="52">
        <v>28</v>
      </c>
      <c r="B46" s="55"/>
      <c r="C46" s="160"/>
      <c r="D46" s="161"/>
      <c r="E46" s="186"/>
      <c r="F46" s="67" t="str">
        <f t="shared" si="0"/>
        <v/>
      </c>
      <c r="G46" s="22" t="str">
        <f t="shared" si="1"/>
        <v/>
      </c>
      <c r="H46" s="78"/>
      <c r="I46" s="154"/>
      <c r="J46" s="155"/>
      <c r="K46" s="183"/>
      <c r="L46" s="74" t="str">
        <f t="shared" si="2"/>
        <v/>
      </c>
      <c r="M46" s="75" t="str">
        <f t="shared" si="3"/>
        <v/>
      </c>
      <c r="N46" s="38"/>
      <c r="O46" s="38"/>
      <c r="P46" s="38"/>
      <c r="Q46" s="38"/>
      <c r="R46" s="38"/>
      <c r="S46" s="38"/>
      <c r="T46" s="38"/>
      <c r="U46" s="38"/>
      <c r="V46" s="38"/>
      <c r="Z46" s="40"/>
      <c r="AA46" s="40"/>
      <c r="AB46" s="40"/>
      <c r="AC46" s="41"/>
      <c r="AD46" s="41"/>
      <c r="AE46" s="41"/>
      <c r="AF46" s="41"/>
      <c r="AG46" s="41"/>
      <c r="AH46" s="41"/>
      <c r="AI46" s="41"/>
      <c r="AJ46" s="41"/>
      <c r="AK46" s="41"/>
      <c r="AL46" s="40"/>
    </row>
    <row r="47" spans="1:38" s="39" customFormat="1" ht="25.5" customHeight="1">
      <c r="A47" s="52">
        <v>29</v>
      </c>
      <c r="B47" s="55"/>
      <c r="C47" s="160"/>
      <c r="D47" s="161"/>
      <c r="E47" s="186"/>
      <c r="F47" s="67" t="str">
        <f t="shared" si="0"/>
        <v/>
      </c>
      <c r="G47" s="22" t="str">
        <f t="shared" si="1"/>
        <v/>
      </c>
      <c r="H47" s="78"/>
      <c r="I47" s="154"/>
      <c r="J47" s="155"/>
      <c r="K47" s="183"/>
      <c r="L47" s="74" t="str">
        <f t="shared" si="2"/>
        <v/>
      </c>
      <c r="M47" s="75" t="str">
        <f t="shared" si="3"/>
        <v/>
      </c>
      <c r="N47" s="38"/>
      <c r="O47" s="38"/>
      <c r="P47" s="38"/>
      <c r="Q47" s="38"/>
      <c r="R47" s="38"/>
      <c r="S47" s="38"/>
      <c r="T47" s="38"/>
      <c r="U47" s="38"/>
      <c r="V47" s="38"/>
      <c r="Z47" s="40"/>
      <c r="AA47" s="40"/>
      <c r="AB47" s="40"/>
      <c r="AC47" s="41"/>
      <c r="AD47" s="41"/>
      <c r="AE47" s="41"/>
      <c r="AF47" s="41"/>
      <c r="AG47" s="41"/>
      <c r="AH47" s="41"/>
      <c r="AI47" s="41"/>
      <c r="AJ47" s="41"/>
      <c r="AK47" s="41"/>
      <c r="AL47" s="40"/>
    </row>
    <row r="48" spans="1:38" s="39" customFormat="1" ht="25.5" customHeight="1" thickBot="1">
      <c r="A48" s="53">
        <v>30</v>
      </c>
      <c r="B48" s="56"/>
      <c r="C48" s="162"/>
      <c r="D48" s="163"/>
      <c r="E48" s="187"/>
      <c r="F48" s="68" t="str">
        <f t="shared" si="0"/>
        <v/>
      </c>
      <c r="G48" s="23" t="str">
        <f t="shared" si="1"/>
        <v/>
      </c>
      <c r="H48" s="79"/>
      <c r="I48" s="156"/>
      <c r="J48" s="157"/>
      <c r="K48" s="184"/>
      <c r="L48" s="76" t="str">
        <f t="shared" si="2"/>
        <v/>
      </c>
      <c r="M48" s="77" t="str">
        <f t="shared" si="3"/>
        <v/>
      </c>
      <c r="N48" s="38"/>
      <c r="O48" s="38"/>
      <c r="P48" s="38"/>
      <c r="Q48" s="38"/>
      <c r="R48" s="38"/>
      <c r="S48" s="38"/>
      <c r="T48" s="38"/>
      <c r="U48" s="38"/>
      <c r="V48" s="38"/>
      <c r="Z48" s="40"/>
      <c r="AA48" s="40"/>
      <c r="AB48" s="40"/>
      <c r="AC48" s="41"/>
      <c r="AD48" s="41"/>
      <c r="AE48" s="41"/>
      <c r="AF48" s="41"/>
      <c r="AG48" s="41"/>
      <c r="AH48" s="41"/>
      <c r="AI48" s="41"/>
      <c r="AJ48" s="41"/>
      <c r="AK48" s="41"/>
      <c r="AL48" s="40"/>
    </row>
    <row r="49" spans="1:44" ht="25.5" customHeight="1">
      <c r="A49" s="2"/>
      <c r="B49" s="2"/>
      <c r="C49" s="31" t="s">
        <v>4</v>
      </c>
      <c r="D49" s="32">
        <f>COUNTA(C19:C48)</f>
        <v>0</v>
      </c>
      <c r="E49" s="33" t="s">
        <v>5</v>
      </c>
      <c r="F49" s="65"/>
      <c r="G49" s="65"/>
      <c r="H49" s="13"/>
      <c r="I49" s="57" t="s">
        <v>6</v>
      </c>
      <c r="J49" s="58">
        <f>COUNTA(I19:I48)</f>
        <v>0</v>
      </c>
      <c r="K49" s="59" t="s">
        <v>5</v>
      </c>
      <c r="L49" s="73"/>
      <c r="M49" s="73"/>
    </row>
    <row r="59" spans="1:44">
      <c r="A59" s="344" t="s">
        <v>55</v>
      </c>
      <c r="B59" s="344" t="s">
        <v>30</v>
      </c>
      <c r="C59" s="345" t="s">
        <v>56</v>
      </c>
      <c r="D59" s="345" t="s">
        <v>57</v>
      </c>
      <c r="E59" s="345" t="s">
        <v>58</v>
      </c>
      <c r="F59" s="345" t="s">
        <v>59</v>
      </c>
      <c r="G59" s="344" t="s">
        <v>12</v>
      </c>
      <c r="H59" s="344" t="s">
        <v>28</v>
      </c>
      <c r="I59" s="341" t="s">
        <v>33</v>
      </c>
      <c r="J59" s="342"/>
      <c r="K59" s="343"/>
      <c r="L59" s="345" t="s">
        <v>34</v>
      </c>
      <c r="M59" s="344" t="s">
        <v>35</v>
      </c>
      <c r="N59" s="345" t="s">
        <v>84</v>
      </c>
      <c r="O59" s="345" t="s">
        <v>85</v>
      </c>
      <c r="P59" s="347" t="s">
        <v>36</v>
      </c>
    </row>
    <row r="60" spans="1:44">
      <c r="A60" s="344"/>
      <c r="B60" s="344"/>
      <c r="C60" s="346"/>
      <c r="D60" s="346"/>
      <c r="E60" s="346"/>
      <c r="F60" s="346"/>
      <c r="G60" s="344"/>
      <c r="H60" s="344"/>
      <c r="I60" s="34" t="s">
        <v>31</v>
      </c>
      <c r="J60" s="34" t="s">
        <v>32</v>
      </c>
      <c r="K60" s="34" t="s">
        <v>18</v>
      </c>
      <c r="L60" s="346"/>
      <c r="M60" s="344"/>
      <c r="N60" s="346"/>
      <c r="O60" s="346"/>
      <c r="P60" s="347"/>
    </row>
    <row r="61" spans="1:44" ht="20.100000000000001" customHeight="1">
      <c r="A61" s="34">
        <f>$B$1</f>
        <v>0</v>
      </c>
      <c r="B61" s="35">
        <f>$D$4</f>
        <v>0</v>
      </c>
      <c r="C61" s="34">
        <f>$D$7</f>
        <v>0</v>
      </c>
      <c r="D61" s="34">
        <f>$D$8</f>
        <v>0</v>
      </c>
      <c r="E61" s="34">
        <f>$G$7</f>
        <v>0</v>
      </c>
      <c r="F61" s="34">
        <f>$G$8</f>
        <v>0</v>
      </c>
      <c r="G61" s="34" t="str">
        <f>$K$5</f>
        <v>空知</v>
      </c>
      <c r="H61" s="34" t="str">
        <f>$K$4</f>
        <v>小学</v>
      </c>
      <c r="I61" s="34">
        <f>D12+F12</f>
        <v>0</v>
      </c>
      <c r="J61" s="34">
        <f>D13+F13</f>
        <v>0</v>
      </c>
      <c r="K61" s="34"/>
      <c r="L61" s="36"/>
      <c r="M61" s="37" t="e">
        <f>$K$7</f>
        <v>#VALUE!</v>
      </c>
      <c r="N61" s="37">
        <f>$D$6</f>
        <v>0</v>
      </c>
      <c r="O61" s="37">
        <f>$G$6</f>
        <v>0</v>
      </c>
      <c r="P61" s="34"/>
    </row>
    <row r="63" spans="1:44" ht="20.100000000000001" customHeight="1">
      <c r="F63" s="248" t="s">
        <v>88</v>
      </c>
      <c r="G63" s="248" t="s">
        <v>89</v>
      </c>
      <c r="H63" s="248" t="s">
        <v>26</v>
      </c>
      <c r="I63" s="248" t="s">
        <v>27</v>
      </c>
      <c r="J63" s="248" t="s">
        <v>20</v>
      </c>
      <c r="K63" s="248" t="s">
        <v>21</v>
      </c>
      <c r="L63" s="248" t="s">
        <v>22</v>
      </c>
      <c r="M63" s="248" t="s">
        <v>23</v>
      </c>
      <c r="N63" s="248" t="s">
        <v>24</v>
      </c>
      <c r="O63" s="248" t="s">
        <v>25</v>
      </c>
      <c r="P63" s="9" t="s">
        <v>53</v>
      </c>
      <c r="Z63"/>
      <c r="AA63"/>
      <c r="AB63"/>
      <c r="AC63"/>
      <c r="AD63"/>
      <c r="AE63"/>
      <c r="AF63" s="4"/>
      <c r="AG63" s="5"/>
      <c r="AH63" s="5"/>
      <c r="AL63" s="2"/>
      <c r="AM63" s="2"/>
      <c r="AN63" s="2"/>
      <c r="AO63" s="2"/>
      <c r="AP63" s="2"/>
      <c r="AQ63" s="2"/>
      <c r="AR63" s="1"/>
    </row>
    <row r="64" spans="1:44" ht="24.95" customHeight="1">
      <c r="F64" s="248"/>
      <c r="G64" s="248"/>
      <c r="H64" s="248" t="s">
        <v>86</v>
      </c>
      <c r="I64" s="248" t="s">
        <v>86</v>
      </c>
      <c r="J64" s="248" t="s">
        <v>86</v>
      </c>
      <c r="K64" s="248" t="s">
        <v>86</v>
      </c>
      <c r="L64" s="248" t="s">
        <v>86</v>
      </c>
      <c r="M64" s="248" t="s">
        <v>86</v>
      </c>
      <c r="N64" s="248" t="s">
        <v>86</v>
      </c>
      <c r="O64" s="248" t="s">
        <v>86</v>
      </c>
      <c r="P64" s="9" t="s">
        <v>47</v>
      </c>
      <c r="T64" s="30"/>
      <c r="V64" s="30"/>
      <c r="W64" s="30"/>
      <c r="X64" s="30"/>
      <c r="Y64" s="30"/>
      <c r="Z64" s="30"/>
      <c r="AA64" s="30"/>
      <c r="AB64" s="30"/>
      <c r="AC64"/>
      <c r="AD64"/>
      <c r="AE64"/>
      <c r="AF64" s="1"/>
      <c r="AG64" s="1"/>
      <c r="AH64" s="1"/>
      <c r="AL64" s="2"/>
      <c r="AM64" s="2"/>
      <c r="AN64" s="2"/>
      <c r="AO64" s="2"/>
      <c r="AP64" s="2"/>
      <c r="AQ64" s="2"/>
      <c r="AR64" s="1"/>
    </row>
    <row r="65" spans="2:44" ht="20.100000000000001" customHeight="1">
      <c r="F65" s="248"/>
      <c r="G65" s="248"/>
      <c r="H65" s="248" t="s">
        <v>489</v>
      </c>
      <c r="I65" s="248" t="s">
        <v>87</v>
      </c>
      <c r="J65" s="248" t="s">
        <v>492</v>
      </c>
      <c r="K65" s="248" t="s">
        <v>492</v>
      </c>
      <c r="L65" s="248" t="s">
        <v>492</v>
      </c>
      <c r="M65" s="248" t="s">
        <v>492</v>
      </c>
      <c r="N65" s="248" t="s">
        <v>492</v>
      </c>
      <c r="O65" s="248" t="s">
        <v>492</v>
      </c>
      <c r="P65" s="9" t="s">
        <v>39</v>
      </c>
      <c r="T65" s="9"/>
      <c r="V65" s="9"/>
      <c r="W65" s="9"/>
      <c r="X65" s="9"/>
      <c r="Y65" s="9"/>
      <c r="Z65" s="9"/>
      <c r="AA65" s="9"/>
      <c r="AB65" s="9"/>
      <c r="AC65"/>
      <c r="AD65"/>
      <c r="AE65"/>
      <c r="AF65" s="1"/>
      <c r="AG65" s="1"/>
      <c r="AH65" s="1"/>
      <c r="AL65" s="2"/>
      <c r="AM65" s="2"/>
      <c r="AN65" s="2"/>
      <c r="AO65" s="2"/>
      <c r="AP65" s="2"/>
      <c r="AQ65" s="2"/>
      <c r="AR65" s="1"/>
    </row>
    <row r="66" spans="2:44" ht="20.100000000000001" customHeight="1">
      <c r="B66" s="1"/>
      <c r="C66" s="202"/>
      <c r="E66" s="202"/>
      <c r="F66" s="248"/>
      <c r="G66" s="248"/>
      <c r="H66" s="248" t="s">
        <v>490</v>
      </c>
      <c r="I66" s="248" t="s">
        <v>17</v>
      </c>
      <c r="J66" s="248" t="s">
        <v>493</v>
      </c>
      <c r="K66" s="248" t="s">
        <v>493</v>
      </c>
      <c r="L66" s="248" t="s">
        <v>493</v>
      </c>
      <c r="M66" s="248" t="s">
        <v>493</v>
      </c>
      <c r="N66" s="248" t="s">
        <v>493</v>
      </c>
      <c r="O66" s="248" t="s">
        <v>493</v>
      </c>
      <c r="P66" s="9" t="s">
        <v>42</v>
      </c>
      <c r="T66" s="9"/>
      <c r="V66" s="9"/>
      <c r="W66" s="9"/>
      <c r="X66" s="9"/>
      <c r="Y66" s="9"/>
      <c r="Z66" s="9"/>
      <c r="AA66" s="9"/>
      <c r="AB66" s="9"/>
      <c r="AC66"/>
      <c r="AD66"/>
      <c r="AE66"/>
      <c r="AF66" s="1"/>
      <c r="AG66" s="1"/>
      <c r="AH66" s="1"/>
      <c r="AL66" s="2"/>
      <c r="AM66" s="2"/>
      <c r="AN66" s="2"/>
      <c r="AO66" s="2"/>
      <c r="AP66" s="2"/>
      <c r="AQ66" s="2"/>
      <c r="AR66" s="1"/>
    </row>
    <row r="67" spans="2:44" ht="20.100000000000001" customHeight="1">
      <c r="B67" s="26"/>
      <c r="C67" s="202"/>
      <c r="E67" s="202"/>
      <c r="F67" s="248"/>
      <c r="G67" s="248"/>
      <c r="H67" s="248" t="s">
        <v>491</v>
      </c>
      <c r="I67" s="248"/>
      <c r="J67" s="248" t="s">
        <v>494</v>
      </c>
      <c r="K67" s="248" t="s">
        <v>494</v>
      </c>
      <c r="L67" s="248" t="s">
        <v>497</v>
      </c>
      <c r="M67" s="248" t="s">
        <v>497</v>
      </c>
      <c r="N67" s="248" t="s">
        <v>497</v>
      </c>
      <c r="O67" s="248" t="s">
        <v>497</v>
      </c>
      <c r="P67" s="9" t="s">
        <v>40</v>
      </c>
      <c r="T67" s="9"/>
      <c r="V67" s="9"/>
      <c r="W67" s="9"/>
      <c r="X67" s="9"/>
      <c r="Y67" s="9"/>
      <c r="Z67" s="9"/>
      <c r="AA67" s="9"/>
      <c r="AB67" s="9"/>
      <c r="AC67"/>
      <c r="AD67"/>
      <c r="AE67"/>
      <c r="AF67" s="1"/>
      <c r="AG67" s="1"/>
      <c r="AH67" s="1"/>
      <c r="AL67" s="2"/>
      <c r="AM67" s="2"/>
      <c r="AN67" s="2"/>
      <c r="AO67" s="2"/>
      <c r="AP67" s="2"/>
      <c r="AQ67" s="2"/>
      <c r="AR67" s="1"/>
    </row>
    <row r="68" spans="2:44" ht="20.100000000000001" customHeight="1">
      <c r="B68" s="26"/>
      <c r="C68" s="202"/>
      <c r="E68" s="202"/>
      <c r="F68" s="248"/>
      <c r="G68" s="248"/>
      <c r="H68" s="248"/>
      <c r="J68" s="248" t="s">
        <v>491</v>
      </c>
      <c r="K68" s="248" t="s">
        <v>491</v>
      </c>
      <c r="L68" s="248" t="s">
        <v>494</v>
      </c>
      <c r="M68" s="248" t="s">
        <v>494</v>
      </c>
      <c r="N68" s="248" t="s">
        <v>494</v>
      </c>
      <c r="O68" s="248" t="s">
        <v>494</v>
      </c>
      <c r="P68" s="9" t="s">
        <v>41</v>
      </c>
      <c r="S68" s="9"/>
      <c r="T68" s="9"/>
      <c r="U68" s="9"/>
      <c r="V68" s="9"/>
      <c r="W68" s="9"/>
      <c r="X68" s="9"/>
      <c r="Y68" s="9"/>
      <c r="Z68"/>
      <c r="AA68"/>
      <c r="AB68"/>
      <c r="AC68" s="1"/>
      <c r="AD68" s="1"/>
      <c r="AE68" s="1"/>
      <c r="AL68" s="2"/>
      <c r="AM68" s="2"/>
      <c r="AN68" s="2"/>
      <c r="AO68" s="1"/>
    </row>
    <row r="69" spans="2:44" ht="20.100000000000001" customHeight="1">
      <c r="C69" s="1"/>
      <c r="D69" s="1"/>
      <c r="E69" s="1"/>
      <c r="F69" s="248"/>
      <c r="G69" s="248"/>
      <c r="I69" s="248"/>
      <c r="J69" s="248" t="s">
        <v>495</v>
      </c>
      <c r="K69" s="248" t="s">
        <v>496</v>
      </c>
      <c r="L69" s="248" t="s">
        <v>491</v>
      </c>
      <c r="M69" s="248" t="s">
        <v>491</v>
      </c>
      <c r="N69" s="248" t="s">
        <v>491</v>
      </c>
      <c r="O69" s="248" t="s">
        <v>491</v>
      </c>
      <c r="P69" s="9" t="s">
        <v>43</v>
      </c>
      <c r="S69" s="9"/>
      <c r="T69" s="9"/>
      <c r="U69" s="9"/>
      <c r="V69" s="9"/>
      <c r="W69" s="9"/>
      <c r="X69" s="9"/>
      <c r="Y69" s="9"/>
      <c r="Z69"/>
      <c r="AA69"/>
      <c r="AB69"/>
      <c r="AC69" s="1"/>
      <c r="AD69" s="1"/>
      <c r="AE69" s="1"/>
      <c r="AL69" s="2"/>
      <c r="AM69" s="2"/>
      <c r="AN69" s="2"/>
      <c r="AO69" s="1"/>
    </row>
    <row r="70" spans="2:44" ht="20.100000000000001" customHeight="1">
      <c r="B70" s="6"/>
      <c r="C70" s="7" t="s">
        <v>66</v>
      </c>
      <c r="D70" s="7" t="s">
        <v>67</v>
      </c>
      <c r="F70" s="248"/>
      <c r="G70" s="248"/>
      <c r="H70" s="248"/>
      <c r="I70" s="248"/>
      <c r="K70" s="248"/>
      <c r="L70" s="248" t="s">
        <v>498</v>
      </c>
      <c r="M70" s="248" t="s">
        <v>499</v>
      </c>
      <c r="N70" s="248" t="s">
        <v>500</v>
      </c>
      <c r="O70" s="248" t="s">
        <v>499</v>
      </c>
      <c r="P70" s="9" t="s">
        <v>45</v>
      </c>
      <c r="S70" s="9"/>
      <c r="T70" s="9"/>
      <c r="U70" s="9"/>
      <c r="V70" s="9"/>
      <c r="W70" s="9"/>
      <c r="X70" s="9"/>
      <c r="Y70" s="9"/>
      <c r="Z70"/>
      <c r="AA70"/>
      <c r="AB70"/>
      <c r="AC70" s="1"/>
      <c r="AD70" s="1"/>
      <c r="AE70" s="1"/>
      <c r="AL70" s="2"/>
      <c r="AM70" s="2"/>
      <c r="AN70" s="2"/>
      <c r="AO70" s="1"/>
    </row>
    <row r="71" spans="2:44" ht="20.100000000000001" customHeight="1">
      <c r="B71" s="8"/>
      <c r="C71" s="7"/>
      <c r="D71" s="7"/>
      <c r="F71" s="248"/>
      <c r="G71" s="248"/>
      <c r="H71" s="248"/>
      <c r="I71" s="248"/>
      <c r="J71" s="248"/>
      <c r="K71" s="248"/>
      <c r="L71" s="248"/>
      <c r="M71" s="248"/>
      <c r="N71" s="248"/>
      <c r="O71" s="248"/>
      <c r="P71" s="9" t="s">
        <v>52</v>
      </c>
      <c r="S71" s="9"/>
      <c r="T71" s="9"/>
      <c r="U71" s="9"/>
      <c r="V71" s="9"/>
      <c r="W71" s="9"/>
      <c r="X71" s="9"/>
      <c r="Y71" s="9"/>
      <c r="Z71"/>
      <c r="AA71"/>
      <c r="AB71"/>
      <c r="AC71" s="1"/>
      <c r="AD71" s="1"/>
      <c r="AE71" s="1"/>
      <c r="AL71" s="2"/>
      <c r="AM71" s="2"/>
      <c r="AN71" s="2"/>
      <c r="AO71" s="1"/>
    </row>
    <row r="72" spans="2:44" ht="20.100000000000001" customHeight="1">
      <c r="B72" s="8" t="s">
        <v>15</v>
      </c>
      <c r="C72" s="7">
        <v>500</v>
      </c>
      <c r="D72" s="7">
        <v>500</v>
      </c>
      <c r="F72" s="248"/>
      <c r="G72" s="248"/>
      <c r="H72" s="248"/>
      <c r="I72" s="248"/>
      <c r="J72" s="248"/>
      <c r="K72" s="248"/>
      <c r="L72" s="248"/>
      <c r="M72" s="248"/>
      <c r="N72" s="248"/>
      <c r="O72" s="248"/>
      <c r="P72" s="9" t="s">
        <v>44</v>
      </c>
      <c r="S72" s="9"/>
      <c r="T72" s="9"/>
      <c r="U72" s="9"/>
      <c r="V72" s="9"/>
      <c r="W72" s="9"/>
      <c r="X72" s="9"/>
      <c r="Y72" s="9"/>
      <c r="Z72"/>
      <c r="AA72"/>
      <c r="AB72"/>
      <c r="AC72" s="1"/>
      <c r="AD72" s="1"/>
      <c r="AE72" s="1"/>
      <c r="AL72" s="2"/>
      <c r="AM72" s="2"/>
      <c r="AN72" s="2"/>
      <c r="AO72" s="1"/>
    </row>
    <row r="73" spans="2:44" ht="20.100000000000001" customHeight="1">
      <c r="B73" s="8" t="s">
        <v>13</v>
      </c>
      <c r="C73" s="7">
        <v>500</v>
      </c>
      <c r="D73" s="7">
        <v>500</v>
      </c>
      <c r="F73" s="248"/>
      <c r="G73" s="248"/>
      <c r="H73" s="248"/>
      <c r="I73" s="248"/>
      <c r="J73" s="248"/>
      <c r="K73" s="248"/>
      <c r="L73" s="248"/>
      <c r="M73" s="248"/>
      <c r="N73" s="248"/>
      <c r="O73" s="248"/>
      <c r="P73" s="9" t="s">
        <v>51</v>
      </c>
      <c r="S73" s="9"/>
      <c r="T73" s="9"/>
      <c r="U73" s="9"/>
      <c r="V73" s="9"/>
      <c r="W73" s="9"/>
      <c r="X73" s="9"/>
      <c r="Y73" s="9"/>
      <c r="Z73"/>
      <c r="AA73"/>
      <c r="AB73"/>
      <c r="AC73" s="1"/>
      <c r="AD73" s="1"/>
      <c r="AE73" s="1"/>
      <c r="AL73" s="2"/>
      <c r="AM73" s="2"/>
      <c r="AN73" s="2"/>
      <c r="AO73" s="1"/>
    </row>
    <row r="74" spans="2:44" ht="20.100000000000001" customHeight="1">
      <c r="B74" s="8" t="s">
        <v>16</v>
      </c>
      <c r="C74" s="7">
        <v>500</v>
      </c>
      <c r="D74" s="7">
        <v>500</v>
      </c>
      <c r="F74" s="248"/>
      <c r="G74" s="248"/>
      <c r="H74" s="248"/>
      <c r="I74" s="248"/>
      <c r="J74" s="248"/>
      <c r="K74" s="248"/>
      <c r="L74" s="248"/>
      <c r="M74" s="248"/>
      <c r="N74" s="248"/>
      <c r="O74" s="248"/>
      <c r="P74" s="9" t="s">
        <v>54</v>
      </c>
      <c r="S74" s="9"/>
      <c r="T74" s="9"/>
      <c r="U74" s="9"/>
      <c r="V74" s="9"/>
      <c r="W74" s="9"/>
      <c r="X74" s="9"/>
      <c r="Y74" s="9"/>
      <c r="Z74"/>
      <c r="AA74"/>
      <c r="AB74"/>
      <c r="AC74" s="1"/>
      <c r="AD74" s="1"/>
      <c r="AE74" s="1"/>
      <c r="AL74" s="2"/>
      <c r="AM74" s="2"/>
      <c r="AN74" s="2"/>
      <c r="AO74" s="1"/>
    </row>
    <row r="75" spans="2:44" ht="20.100000000000001" customHeight="1">
      <c r="B75" s="8" t="s">
        <v>19</v>
      </c>
      <c r="C75" s="7">
        <v>500</v>
      </c>
      <c r="D75" s="7">
        <v>500</v>
      </c>
      <c r="F75" s="248"/>
      <c r="G75" s="248"/>
      <c r="H75" s="248"/>
      <c r="I75" s="248"/>
      <c r="K75" s="248"/>
      <c r="L75" s="248"/>
      <c r="M75" s="248"/>
      <c r="N75" s="248"/>
      <c r="O75" s="248"/>
      <c r="P75" s="9" t="s">
        <v>48</v>
      </c>
      <c r="S75" s="9"/>
      <c r="T75" s="9"/>
      <c r="U75" s="9"/>
      <c r="V75" s="9"/>
      <c r="W75" s="9"/>
      <c r="X75" s="9"/>
      <c r="Y75" s="9"/>
      <c r="Z75"/>
      <c r="AA75"/>
      <c r="AB75"/>
      <c r="AC75" s="1"/>
      <c r="AD75" s="1"/>
      <c r="AE75" s="1"/>
      <c r="AL75" s="2"/>
      <c r="AM75" s="2"/>
      <c r="AN75" s="2"/>
      <c r="AO75" s="1"/>
    </row>
    <row r="76" spans="2:44" ht="20.100000000000001" customHeight="1">
      <c r="B76" s="6"/>
      <c r="C76" s="7"/>
      <c r="D76" s="7"/>
      <c r="F76" s="248"/>
      <c r="G76" s="248"/>
      <c r="H76" s="248"/>
      <c r="I76" s="248"/>
      <c r="K76" s="248"/>
      <c r="L76" s="248"/>
      <c r="M76" s="248"/>
      <c r="N76" s="248"/>
      <c r="O76" s="248"/>
      <c r="P76" s="9" t="s">
        <v>49</v>
      </c>
      <c r="S76" s="9"/>
      <c r="T76" s="9"/>
      <c r="U76" s="9"/>
      <c r="V76" s="9"/>
      <c r="W76" s="9"/>
      <c r="X76" s="9"/>
      <c r="Y76" s="9"/>
      <c r="Z76"/>
      <c r="AA76"/>
      <c r="AB76"/>
      <c r="AC76" s="1"/>
      <c r="AD76" s="1"/>
      <c r="AE76" s="1"/>
      <c r="AL76" s="2"/>
      <c r="AM76" s="2"/>
      <c r="AN76" s="2"/>
      <c r="AO76" s="1"/>
    </row>
    <row r="77" spans="2:44" ht="20.100000000000001" customHeight="1">
      <c r="B77" s="8" t="s">
        <v>18</v>
      </c>
      <c r="C77" s="7"/>
      <c r="D77" s="7"/>
      <c r="F77" s="248"/>
      <c r="G77" s="248"/>
      <c r="H77" s="248"/>
      <c r="I77" s="248"/>
      <c r="J77" s="248"/>
      <c r="K77" s="248"/>
      <c r="L77" s="248"/>
      <c r="M77" s="248"/>
      <c r="N77" s="248"/>
      <c r="O77" s="248"/>
      <c r="P77" s="9" t="s">
        <v>50</v>
      </c>
      <c r="S77" s="9"/>
      <c r="T77" s="9"/>
      <c r="U77" s="9"/>
      <c r="V77" s="9"/>
      <c r="W77" s="9"/>
      <c r="X77" s="9"/>
      <c r="Y77" s="9"/>
      <c r="Z77"/>
      <c r="AA77"/>
      <c r="AB77"/>
      <c r="AC77" s="1"/>
      <c r="AD77" s="1"/>
      <c r="AE77" s="1"/>
      <c r="AL77" s="2"/>
      <c r="AM77" s="2"/>
      <c r="AN77" s="2"/>
      <c r="AO77" s="1"/>
    </row>
    <row r="78" spans="2:44" ht="20.100000000000001" customHeight="1">
      <c r="F78" s="248"/>
      <c r="G78" s="248"/>
      <c r="H78" s="248"/>
      <c r="I78" s="248"/>
      <c r="J78" s="248"/>
      <c r="K78" s="248"/>
      <c r="L78" s="248"/>
      <c r="M78" s="248"/>
      <c r="N78" s="248"/>
      <c r="O78" s="248"/>
      <c r="P78" s="9" t="s">
        <v>46</v>
      </c>
      <c r="S78" s="9"/>
      <c r="T78" s="9"/>
      <c r="U78" s="9"/>
      <c r="V78" s="9"/>
      <c r="W78" s="9"/>
      <c r="X78" s="9"/>
      <c r="Y78" s="9"/>
      <c r="Z78"/>
      <c r="AA78"/>
      <c r="AB78"/>
      <c r="AC78" s="1"/>
      <c r="AD78" s="1"/>
      <c r="AE78" s="1"/>
      <c r="AL78" s="2"/>
      <c r="AM78" s="2"/>
      <c r="AN78" s="2"/>
      <c r="AO78" s="1"/>
    </row>
    <row r="79" spans="2:44" ht="20.100000000000001" customHeight="1">
      <c r="F79" s="248"/>
      <c r="G79" s="248"/>
      <c r="H79" s="248"/>
      <c r="I79" s="248"/>
      <c r="J79" s="248"/>
      <c r="K79" s="248"/>
      <c r="L79" s="248"/>
      <c r="M79" s="248"/>
      <c r="N79" s="248"/>
      <c r="O79" s="248"/>
      <c r="R79" s="9"/>
      <c r="S79" s="9"/>
      <c r="T79" s="9"/>
      <c r="U79" s="9"/>
      <c r="V79" s="9"/>
      <c r="W79" s="9"/>
      <c r="X79" s="9"/>
      <c r="Y79" s="9"/>
      <c r="Z79"/>
      <c r="AA79"/>
      <c r="AB79"/>
      <c r="AC79" s="1"/>
      <c r="AD79" s="1"/>
      <c r="AE79" s="1"/>
      <c r="AL79" s="2"/>
      <c r="AM79" s="2"/>
      <c r="AN79" s="2"/>
      <c r="AO79" s="1"/>
    </row>
    <row r="80" spans="2:44" ht="20.100000000000001" customHeight="1">
      <c r="J80" s="248"/>
      <c r="K80" s="248"/>
      <c r="T80" s="9"/>
      <c r="U80" s="9"/>
      <c r="V80" s="9"/>
      <c r="W80" s="9"/>
      <c r="X80" s="9"/>
      <c r="Y80" s="9"/>
      <c r="Z80" s="9"/>
      <c r="AA80" s="9"/>
      <c r="AB80" s="9"/>
      <c r="AC80"/>
      <c r="AD80"/>
      <c r="AE80"/>
      <c r="AF80" s="1"/>
      <c r="AG80" s="1"/>
      <c r="AH80" s="1"/>
      <c r="AL80" s="2"/>
      <c r="AM80" s="2"/>
      <c r="AN80" s="2"/>
      <c r="AO80" s="2"/>
      <c r="AP80" s="2"/>
      <c r="AQ80" s="2"/>
      <c r="AR80" s="1"/>
    </row>
    <row r="81" spans="1:44" ht="20.100000000000001" customHeight="1">
      <c r="K81" s="248"/>
      <c r="T81" s="9"/>
      <c r="U81" s="9"/>
      <c r="V81" s="9"/>
      <c r="W81" s="9"/>
      <c r="X81" s="9"/>
      <c r="Y81" s="9"/>
      <c r="Z81" s="9"/>
      <c r="AA81" s="9"/>
      <c r="AB81" s="9"/>
      <c r="AC81"/>
      <c r="AD81"/>
      <c r="AE81"/>
      <c r="AF81" s="1"/>
      <c r="AG81" s="1"/>
      <c r="AH81" s="1"/>
      <c r="AL81" s="2"/>
      <c r="AM81" s="2"/>
      <c r="AN81" s="2"/>
      <c r="AO81" s="2"/>
      <c r="AP81" s="2"/>
      <c r="AQ81" s="2"/>
      <c r="AR81" s="1"/>
    </row>
    <row r="82" spans="1:44" ht="20.100000000000001" customHeight="1">
      <c r="T82" s="9"/>
      <c r="U82" s="9"/>
      <c r="V82" s="9"/>
      <c r="W82" s="9"/>
      <c r="X82" s="9"/>
      <c r="Y82" s="9"/>
      <c r="Z82" s="9"/>
      <c r="AA82" s="9"/>
      <c r="AB82" s="9"/>
      <c r="AC82"/>
      <c r="AD82"/>
      <c r="AE82"/>
      <c r="AF82" s="1"/>
      <c r="AG82" s="1"/>
      <c r="AH82" s="1"/>
      <c r="AL82" s="2"/>
      <c r="AM82" s="2"/>
      <c r="AN82" s="2"/>
      <c r="AO82" s="2"/>
      <c r="AP82" s="2"/>
      <c r="AQ82" s="2"/>
      <c r="AR82" s="1"/>
    </row>
    <row r="83" spans="1:44" ht="20.100000000000001" customHeight="1">
      <c r="T83" s="9"/>
      <c r="U83" s="9"/>
      <c r="V83" s="9"/>
      <c r="W83" s="9"/>
      <c r="X83" s="9"/>
      <c r="Y83" s="9"/>
      <c r="Z83" s="9"/>
      <c r="AA83" s="9"/>
      <c r="AB83" s="9"/>
      <c r="AC83"/>
      <c r="AD83"/>
      <c r="AE83"/>
      <c r="AF83" s="1"/>
      <c r="AG83" s="1"/>
      <c r="AH83" s="1"/>
      <c r="AL83" s="2"/>
      <c r="AM83" s="2"/>
      <c r="AN83" s="2"/>
      <c r="AO83" s="2"/>
      <c r="AP83" s="2"/>
      <c r="AQ83" s="2"/>
      <c r="AR83" s="1"/>
    </row>
    <row r="84" spans="1:44" ht="20.100000000000001" customHeight="1">
      <c r="T84" s="9"/>
      <c r="U84" s="9"/>
      <c r="V84" s="9"/>
      <c r="W84" s="9"/>
      <c r="X84" s="9"/>
      <c r="Y84" s="9"/>
      <c r="Z84" s="9"/>
      <c r="AA84" s="9"/>
      <c r="AB84" s="9"/>
      <c r="AC84"/>
      <c r="AD84"/>
      <c r="AE84"/>
      <c r="AF84" s="1"/>
      <c r="AG84" s="1"/>
      <c r="AH84" s="1"/>
      <c r="AL84" s="2"/>
      <c r="AM84" s="2"/>
      <c r="AN84" s="2"/>
      <c r="AO84" s="2"/>
      <c r="AP84" s="2"/>
      <c r="AQ84" s="2"/>
      <c r="AR84" s="1"/>
    </row>
    <row r="85" spans="1:44" ht="20.100000000000001" customHeight="1">
      <c r="B85" s="91" t="s">
        <v>239</v>
      </c>
      <c r="C85" s="92" t="s">
        <v>102</v>
      </c>
      <c r="D85" s="93"/>
      <c r="E85" s="91" t="s">
        <v>241</v>
      </c>
      <c r="F85" s="92" t="s">
        <v>102</v>
      </c>
      <c r="G85" s="245"/>
      <c r="H85" s="91" t="s">
        <v>242</v>
      </c>
      <c r="I85" s="91" t="s">
        <v>102</v>
      </c>
      <c r="J85" s="245"/>
      <c r="K85" s="92" t="s">
        <v>101</v>
      </c>
      <c r="L85" s="93"/>
      <c r="M85" s="92" t="s">
        <v>103</v>
      </c>
      <c r="N85" s="92" t="s">
        <v>102</v>
      </c>
      <c r="O85" s="94"/>
    </row>
    <row r="86" spans="1:44" ht="20.100000000000001" customHeight="1">
      <c r="A86" s="94"/>
      <c r="B86" s="113" t="s">
        <v>231</v>
      </c>
      <c r="C86" s="114">
        <v>81</v>
      </c>
      <c r="D86" s="93"/>
      <c r="E86" s="115" t="s">
        <v>179</v>
      </c>
      <c r="F86" s="116">
        <v>101</v>
      </c>
      <c r="G86" s="245"/>
      <c r="H86" s="117" t="s">
        <v>211</v>
      </c>
      <c r="I86" s="116">
        <v>201</v>
      </c>
      <c r="J86" s="245"/>
      <c r="K86" s="92">
        <v>1</v>
      </c>
      <c r="L86" s="93"/>
      <c r="M86" s="92" t="s">
        <v>105</v>
      </c>
      <c r="N86" s="92">
        <v>1</v>
      </c>
      <c r="O86" s="94"/>
    </row>
    <row r="87" spans="1:44" ht="20.100000000000001" customHeight="1">
      <c r="A87" s="94"/>
      <c r="B87" s="113" t="s">
        <v>232</v>
      </c>
      <c r="C87" s="114">
        <v>82</v>
      </c>
      <c r="D87" s="93"/>
      <c r="E87" s="115" t="s">
        <v>178</v>
      </c>
      <c r="F87" s="116">
        <v>102</v>
      </c>
      <c r="G87" s="245"/>
      <c r="H87" s="117" t="s">
        <v>217</v>
      </c>
      <c r="I87" s="116">
        <v>202</v>
      </c>
      <c r="J87" s="245"/>
      <c r="K87" s="92">
        <v>2</v>
      </c>
      <c r="L87" s="93"/>
      <c r="M87" s="92" t="s">
        <v>107</v>
      </c>
      <c r="N87" s="92">
        <v>2</v>
      </c>
      <c r="O87" s="94"/>
    </row>
    <row r="88" spans="1:44" ht="20.100000000000001" customHeight="1">
      <c r="A88" s="94"/>
      <c r="B88" s="113" t="s">
        <v>233</v>
      </c>
      <c r="C88" s="114">
        <v>83</v>
      </c>
      <c r="D88" s="93"/>
      <c r="E88" s="115" t="s">
        <v>180</v>
      </c>
      <c r="F88" s="116">
        <v>103</v>
      </c>
      <c r="G88" s="245"/>
      <c r="H88" s="117" t="s">
        <v>219</v>
      </c>
      <c r="I88" s="116">
        <v>203</v>
      </c>
      <c r="J88" s="245"/>
      <c r="K88" s="92">
        <v>3</v>
      </c>
      <c r="L88" s="93"/>
      <c r="M88" s="118"/>
      <c r="N88" s="118"/>
      <c r="O88" s="94"/>
    </row>
    <row r="89" spans="1:44" ht="20.100000000000001" customHeight="1">
      <c r="A89" s="94"/>
      <c r="B89" s="113" t="s">
        <v>234</v>
      </c>
      <c r="C89" s="114">
        <v>84</v>
      </c>
      <c r="D89" s="93"/>
      <c r="E89" s="119" t="s">
        <v>203</v>
      </c>
      <c r="F89" s="116">
        <v>104</v>
      </c>
      <c r="G89" s="245"/>
      <c r="H89" s="117" t="s">
        <v>209</v>
      </c>
      <c r="I89" s="116">
        <v>204</v>
      </c>
      <c r="J89" s="245"/>
      <c r="K89" s="92">
        <v>4</v>
      </c>
      <c r="L89" s="93"/>
      <c r="M89" s="245"/>
      <c r="N89" s="118"/>
      <c r="O89" s="94"/>
    </row>
    <row r="90" spans="1:44" ht="20.100000000000001" customHeight="1">
      <c r="A90" s="94"/>
      <c r="B90" s="120" t="s">
        <v>115</v>
      </c>
      <c r="C90" s="121">
        <v>999</v>
      </c>
      <c r="D90" s="93"/>
      <c r="E90" s="115" t="s">
        <v>181</v>
      </c>
      <c r="F90" s="116">
        <v>105</v>
      </c>
      <c r="G90" s="245"/>
      <c r="H90" s="117" t="s">
        <v>212</v>
      </c>
      <c r="I90" s="116">
        <v>205</v>
      </c>
      <c r="J90" s="245"/>
      <c r="K90" s="92">
        <v>5</v>
      </c>
      <c r="L90" s="93"/>
      <c r="M90" s="118"/>
      <c r="N90" s="118"/>
      <c r="O90" s="94"/>
    </row>
    <row r="91" spans="1:44" ht="20.100000000000001" customHeight="1">
      <c r="A91" s="94"/>
      <c r="B91" s="94"/>
      <c r="C91" s="94"/>
      <c r="D91" s="93"/>
      <c r="E91" s="119" t="s">
        <v>202</v>
      </c>
      <c r="F91" s="116">
        <v>106</v>
      </c>
      <c r="G91" s="245"/>
      <c r="H91" s="119" t="s">
        <v>215</v>
      </c>
      <c r="I91" s="116">
        <v>206</v>
      </c>
      <c r="J91" s="245"/>
      <c r="K91" s="92">
        <v>6</v>
      </c>
      <c r="L91" s="93"/>
      <c r="M91" s="118"/>
      <c r="N91" s="118"/>
      <c r="O91" s="94"/>
    </row>
    <row r="92" spans="1:44" ht="20.100000000000001" customHeight="1">
      <c r="A92" s="94"/>
      <c r="B92" s="91" t="s">
        <v>240</v>
      </c>
      <c r="C92" s="92" t="s">
        <v>102</v>
      </c>
      <c r="D92" s="93"/>
      <c r="E92" s="119" t="s">
        <v>204</v>
      </c>
      <c r="F92" s="116">
        <v>107</v>
      </c>
      <c r="G92" s="245"/>
      <c r="H92" s="117" t="s">
        <v>213</v>
      </c>
      <c r="I92" s="116">
        <v>207</v>
      </c>
      <c r="J92" s="245"/>
      <c r="K92" s="92" t="s">
        <v>113</v>
      </c>
      <c r="L92" s="93"/>
      <c r="M92" s="118"/>
      <c r="N92" s="118"/>
      <c r="O92" s="94"/>
    </row>
    <row r="93" spans="1:44" ht="20.100000000000001" customHeight="1">
      <c r="A93" s="94"/>
      <c r="B93" s="115" t="s">
        <v>104</v>
      </c>
      <c r="C93" s="116">
        <v>1</v>
      </c>
      <c r="D93" s="93"/>
      <c r="E93" s="119" t="s">
        <v>205</v>
      </c>
      <c r="F93" s="116">
        <v>108</v>
      </c>
      <c r="G93" s="245"/>
      <c r="H93" s="117" t="s">
        <v>210</v>
      </c>
      <c r="I93" s="116">
        <v>208</v>
      </c>
      <c r="J93" s="245"/>
      <c r="K93" s="92" t="s">
        <v>114</v>
      </c>
      <c r="L93" s="93"/>
      <c r="M93" s="118"/>
      <c r="N93" s="118"/>
      <c r="O93" s="94"/>
    </row>
    <row r="94" spans="1:44" ht="20.100000000000001" customHeight="1">
      <c r="A94" s="94"/>
      <c r="B94" s="115" t="s">
        <v>106</v>
      </c>
      <c r="C94" s="116">
        <v>2</v>
      </c>
      <c r="D94" s="93"/>
      <c r="E94" s="119" t="s">
        <v>206</v>
      </c>
      <c r="F94" s="116">
        <v>109</v>
      </c>
      <c r="G94" s="245"/>
      <c r="H94" s="117" t="s">
        <v>220</v>
      </c>
      <c r="I94" s="116">
        <v>209</v>
      </c>
      <c r="J94" s="245"/>
      <c r="K94" s="92" t="s">
        <v>116</v>
      </c>
      <c r="L94" s="93"/>
      <c r="M94" s="118"/>
      <c r="N94" s="118"/>
      <c r="O94" s="94"/>
    </row>
    <row r="95" spans="1:44" ht="20.100000000000001" customHeight="1">
      <c r="A95" s="94"/>
      <c r="B95" s="115" t="s">
        <v>108</v>
      </c>
      <c r="C95" s="116">
        <v>3</v>
      </c>
      <c r="D95" s="93"/>
      <c r="E95" s="115" t="s">
        <v>186</v>
      </c>
      <c r="F95" s="116">
        <v>110</v>
      </c>
      <c r="G95" s="245"/>
      <c r="H95" s="117" t="s">
        <v>222</v>
      </c>
      <c r="I95" s="116">
        <v>210</v>
      </c>
      <c r="J95" s="245"/>
      <c r="K95" s="92" t="s">
        <v>118</v>
      </c>
      <c r="L95" s="93"/>
      <c r="M95" s="118"/>
      <c r="N95" s="118"/>
      <c r="O95" s="94"/>
    </row>
    <row r="96" spans="1:44" ht="20.100000000000001" customHeight="1">
      <c r="A96" s="94"/>
      <c r="B96" s="115" t="s">
        <v>109</v>
      </c>
      <c r="C96" s="116">
        <v>4</v>
      </c>
      <c r="D96" s="93"/>
      <c r="E96" s="115" t="s">
        <v>187</v>
      </c>
      <c r="F96" s="116">
        <v>111</v>
      </c>
      <c r="G96" s="245"/>
      <c r="H96" s="119" t="s">
        <v>221</v>
      </c>
      <c r="I96" s="116">
        <v>211</v>
      </c>
      <c r="J96" s="245"/>
      <c r="K96" s="92" t="s">
        <v>120</v>
      </c>
      <c r="L96" s="93"/>
      <c r="M96" s="118"/>
      <c r="N96" s="118"/>
      <c r="O96" s="94"/>
    </row>
    <row r="97" spans="1:38" ht="20.100000000000001" customHeight="1">
      <c r="A97" s="94"/>
      <c r="B97" s="115" t="s">
        <v>110</v>
      </c>
      <c r="C97" s="116">
        <v>5</v>
      </c>
      <c r="D97" s="93"/>
      <c r="E97" s="115" t="s">
        <v>182</v>
      </c>
      <c r="F97" s="116">
        <v>112</v>
      </c>
      <c r="G97" s="245"/>
      <c r="H97" s="117" t="s">
        <v>218</v>
      </c>
      <c r="I97" s="116">
        <v>212</v>
      </c>
      <c r="J97" s="245"/>
      <c r="K97" s="92" t="s">
        <v>121</v>
      </c>
      <c r="L97" s="93"/>
      <c r="M97" s="118"/>
      <c r="N97" s="118"/>
      <c r="O97" s="94"/>
    </row>
    <row r="98" spans="1:38" ht="20.100000000000001" customHeight="1">
      <c r="A98" s="94"/>
      <c r="B98" s="115" t="s">
        <v>111</v>
      </c>
      <c r="C98" s="116">
        <v>6</v>
      </c>
      <c r="D98" s="93"/>
      <c r="E98" s="115" t="s">
        <v>183</v>
      </c>
      <c r="F98" s="116">
        <v>113</v>
      </c>
      <c r="G98" s="245"/>
      <c r="H98" s="117" t="s">
        <v>227</v>
      </c>
      <c r="I98" s="116">
        <v>213</v>
      </c>
      <c r="J98" s="245"/>
      <c r="K98" s="92" t="s">
        <v>122</v>
      </c>
      <c r="L98" s="93"/>
      <c r="M98" s="118"/>
      <c r="N98" s="118"/>
      <c r="O98" s="94"/>
    </row>
    <row r="99" spans="1:38" ht="20.100000000000001" customHeight="1">
      <c r="A99" s="94"/>
      <c r="B99" s="115" t="s">
        <v>112</v>
      </c>
      <c r="C99" s="116">
        <v>7</v>
      </c>
      <c r="D99" s="93"/>
      <c r="E99" s="119" t="s">
        <v>201</v>
      </c>
      <c r="F99" s="116">
        <v>114</v>
      </c>
      <c r="G99" s="245"/>
      <c r="H99" s="119" t="s">
        <v>225</v>
      </c>
      <c r="I99" s="116">
        <v>214</v>
      </c>
      <c r="J99" s="245"/>
      <c r="K99" s="94"/>
      <c r="L99" s="93"/>
      <c r="M99" s="118"/>
      <c r="N99" s="118"/>
      <c r="O99" s="94"/>
    </row>
    <row r="100" spans="1:38" ht="20.100000000000001" customHeight="1">
      <c r="A100" s="94"/>
      <c r="B100" s="115" t="s">
        <v>117</v>
      </c>
      <c r="C100" s="92">
        <v>11</v>
      </c>
      <c r="D100" s="93"/>
      <c r="E100" s="119" t="s">
        <v>199</v>
      </c>
      <c r="F100" s="116">
        <v>115</v>
      </c>
      <c r="G100" s="245"/>
      <c r="H100" s="117" t="s">
        <v>214</v>
      </c>
      <c r="I100" s="116">
        <v>215</v>
      </c>
      <c r="J100" s="245"/>
      <c r="K100" s="118"/>
      <c r="L100" s="93"/>
      <c r="M100" s="118"/>
      <c r="N100" s="118"/>
      <c r="O100" s="94"/>
    </row>
    <row r="101" spans="1:38" ht="20.100000000000001" customHeight="1">
      <c r="A101" s="94"/>
      <c r="B101" s="115" t="s">
        <v>119</v>
      </c>
      <c r="C101" s="116">
        <v>12</v>
      </c>
      <c r="D101" s="93"/>
      <c r="E101" s="115" t="s">
        <v>170</v>
      </c>
      <c r="F101" s="116">
        <v>116</v>
      </c>
      <c r="G101" s="245"/>
      <c r="H101" s="117" t="s">
        <v>208</v>
      </c>
      <c r="I101" s="116">
        <v>216</v>
      </c>
      <c r="J101" s="245"/>
      <c r="K101" s="118"/>
      <c r="L101" s="93"/>
      <c r="M101" s="118"/>
      <c r="N101" s="118"/>
      <c r="O101" s="94"/>
    </row>
    <row r="102" spans="1:38" ht="20.100000000000001" customHeight="1">
      <c r="A102" s="94"/>
      <c r="B102" s="115" t="s">
        <v>154</v>
      </c>
      <c r="C102" s="116">
        <v>13</v>
      </c>
      <c r="D102" s="93"/>
      <c r="E102" s="115" t="s">
        <v>169</v>
      </c>
      <c r="F102" s="116">
        <v>117</v>
      </c>
      <c r="G102" s="245"/>
      <c r="H102" s="120" t="s">
        <v>115</v>
      </c>
      <c r="I102" s="121">
        <v>999</v>
      </c>
      <c r="J102" s="245"/>
      <c r="K102" s="118"/>
      <c r="L102" s="93"/>
      <c r="M102" s="118"/>
      <c r="N102" s="118"/>
      <c r="O102" s="94"/>
    </row>
    <row r="103" spans="1:38" ht="20.100000000000001" customHeight="1">
      <c r="A103" s="94"/>
      <c r="B103" s="115" t="s">
        <v>146</v>
      </c>
      <c r="C103" s="92">
        <v>14</v>
      </c>
      <c r="D103" s="93"/>
      <c r="E103" s="115" t="s">
        <v>168</v>
      </c>
      <c r="F103" s="116">
        <v>118</v>
      </c>
      <c r="G103" s="245"/>
      <c r="H103" s="119"/>
      <c r="I103" s="116"/>
      <c r="J103" s="245"/>
      <c r="K103" s="118"/>
      <c r="L103" s="93"/>
      <c r="M103" s="118"/>
      <c r="N103" s="118"/>
      <c r="O103" s="94"/>
    </row>
    <row r="104" spans="1:38">
      <c r="A104" s="94"/>
      <c r="B104" s="115" t="s">
        <v>135</v>
      </c>
      <c r="C104" s="92">
        <v>15</v>
      </c>
      <c r="D104" s="93"/>
      <c r="E104" s="115" t="s">
        <v>171</v>
      </c>
      <c r="F104" s="116">
        <v>119</v>
      </c>
      <c r="G104" s="245"/>
      <c r="H104" s="119"/>
      <c r="I104" s="116"/>
      <c r="J104" s="245"/>
      <c r="K104" s="118"/>
      <c r="L104" s="93"/>
      <c r="M104" s="118"/>
      <c r="N104" s="118"/>
      <c r="O104" s="94"/>
    </row>
    <row r="105" spans="1:38">
      <c r="A105" s="94"/>
      <c r="B105" s="120" t="s">
        <v>115</v>
      </c>
      <c r="C105" s="121">
        <v>999</v>
      </c>
      <c r="D105" s="93"/>
      <c r="E105" s="117" t="s">
        <v>184</v>
      </c>
      <c r="F105" s="116">
        <v>120</v>
      </c>
      <c r="G105" s="245"/>
      <c r="H105" s="119" t="s">
        <v>216</v>
      </c>
      <c r="I105" s="116">
        <v>217</v>
      </c>
      <c r="J105" s="118"/>
      <c r="K105" s="118"/>
      <c r="L105" s="93"/>
      <c r="M105" s="118"/>
      <c r="N105" s="118"/>
      <c r="O105" s="94"/>
    </row>
    <row r="106" spans="1:38">
      <c r="A106" s="94"/>
      <c r="B106" s="94"/>
      <c r="C106" s="94"/>
      <c r="D106" s="93"/>
      <c r="E106" s="117" t="s">
        <v>207</v>
      </c>
      <c r="F106" s="116">
        <v>121</v>
      </c>
      <c r="G106" s="245"/>
      <c r="H106" s="119" t="s">
        <v>223</v>
      </c>
      <c r="I106" s="116">
        <v>218</v>
      </c>
      <c r="J106" s="246" t="s">
        <v>384</v>
      </c>
      <c r="K106" s="118"/>
      <c r="L106" s="93"/>
      <c r="M106" s="118"/>
      <c r="N106" s="118"/>
      <c r="O106" s="94"/>
    </row>
    <row r="107" spans="1:38">
      <c r="A107" s="94"/>
      <c r="B107" s="91" t="s">
        <v>123</v>
      </c>
      <c r="C107" s="92">
        <v>16</v>
      </c>
      <c r="D107" s="93"/>
      <c r="E107" s="117" t="s">
        <v>185</v>
      </c>
      <c r="F107" s="116">
        <v>122</v>
      </c>
      <c r="G107" s="245"/>
      <c r="H107" s="119" t="s">
        <v>224</v>
      </c>
      <c r="I107" s="116">
        <v>219</v>
      </c>
      <c r="J107" s="245"/>
      <c r="K107" s="118"/>
      <c r="L107" s="93"/>
      <c r="M107" s="118"/>
      <c r="N107" s="118"/>
      <c r="O107" s="94"/>
    </row>
    <row r="108" spans="1:38" s="94" customFormat="1" ht="11.25">
      <c r="B108" s="119" t="s">
        <v>124</v>
      </c>
      <c r="C108" s="116">
        <v>17</v>
      </c>
      <c r="D108" s="93"/>
      <c r="E108" s="117" t="s">
        <v>190</v>
      </c>
      <c r="F108" s="116">
        <v>123</v>
      </c>
      <c r="G108" s="245"/>
      <c r="H108" s="119" t="s">
        <v>226</v>
      </c>
      <c r="I108" s="116">
        <v>220</v>
      </c>
      <c r="J108" s="245"/>
      <c r="K108" s="118"/>
      <c r="L108" s="93"/>
      <c r="M108" s="118"/>
      <c r="N108" s="118"/>
      <c r="Z108" s="95"/>
      <c r="AA108" s="95"/>
      <c r="AB108" s="95"/>
      <c r="AC108" s="112"/>
      <c r="AD108" s="112"/>
      <c r="AE108" s="112"/>
      <c r="AF108" s="112"/>
      <c r="AG108" s="112"/>
      <c r="AH108" s="112"/>
      <c r="AI108" s="112"/>
      <c r="AJ108" s="112"/>
      <c r="AK108" s="112"/>
      <c r="AL108" s="95"/>
    </row>
    <row r="109" spans="1:38" s="94" customFormat="1" ht="11.25">
      <c r="B109" s="119" t="s">
        <v>125</v>
      </c>
      <c r="C109" s="92">
        <v>18</v>
      </c>
      <c r="D109" s="93"/>
      <c r="E109" s="117" t="s">
        <v>189</v>
      </c>
      <c r="F109" s="116">
        <v>124</v>
      </c>
      <c r="G109" s="245"/>
      <c r="H109" s="119" t="s">
        <v>228</v>
      </c>
      <c r="I109" s="116">
        <v>221</v>
      </c>
      <c r="J109" s="245"/>
      <c r="K109" s="118"/>
      <c r="L109" s="93"/>
      <c r="M109" s="118"/>
      <c r="N109" s="118"/>
      <c r="Z109" s="95"/>
      <c r="AA109" s="95"/>
      <c r="AB109" s="95"/>
      <c r="AC109" s="112"/>
      <c r="AD109" s="112"/>
      <c r="AE109" s="112"/>
      <c r="AF109" s="112"/>
      <c r="AG109" s="112"/>
      <c r="AH109" s="112"/>
      <c r="AI109" s="112"/>
      <c r="AJ109" s="112"/>
      <c r="AK109" s="112"/>
      <c r="AL109" s="95"/>
    </row>
    <row r="110" spans="1:38" s="94" customFormat="1" ht="11.25">
      <c r="B110" s="119" t="s">
        <v>126</v>
      </c>
      <c r="C110" s="116">
        <v>19</v>
      </c>
      <c r="D110" s="93"/>
      <c r="E110" s="117" t="s">
        <v>188</v>
      </c>
      <c r="F110" s="116">
        <v>125</v>
      </c>
      <c r="G110" s="245"/>
      <c r="H110" s="118"/>
      <c r="I110" s="118"/>
      <c r="J110" s="245"/>
      <c r="K110" s="118"/>
      <c r="L110" s="93"/>
      <c r="M110" s="118"/>
      <c r="N110" s="118"/>
      <c r="Z110" s="95"/>
      <c r="AA110" s="95"/>
      <c r="AB110" s="95"/>
      <c r="AC110" s="112"/>
      <c r="AD110" s="112"/>
      <c r="AE110" s="112"/>
      <c r="AF110" s="112"/>
      <c r="AG110" s="112"/>
      <c r="AH110" s="112"/>
      <c r="AI110" s="112"/>
      <c r="AJ110" s="112"/>
      <c r="AK110" s="112"/>
      <c r="AL110" s="95"/>
    </row>
    <row r="111" spans="1:38" s="94" customFormat="1" ht="11.25">
      <c r="B111" s="119" t="s">
        <v>127</v>
      </c>
      <c r="C111" s="92">
        <v>20</v>
      </c>
      <c r="D111" s="93"/>
      <c r="E111" s="122" t="s">
        <v>191</v>
      </c>
      <c r="F111" s="116">
        <v>126</v>
      </c>
      <c r="G111" s="247"/>
      <c r="H111" s="118"/>
      <c r="I111" s="118"/>
      <c r="J111" s="247"/>
      <c r="K111" s="118"/>
      <c r="L111" s="93"/>
      <c r="M111" s="118"/>
      <c r="N111" s="118"/>
      <c r="Z111" s="95"/>
      <c r="AA111" s="95"/>
      <c r="AB111" s="95"/>
      <c r="AC111" s="112"/>
      <c r="AD111" s="112"/>
      <c r="AE111" s="112"/>
      <c r="AF111" s="112"/>
      <c r="AG111" s="112"/>
      <c r="AH111" s="112"/>
      <c r="AI111" s="112"/>
      <c r="AJ111" s="112"/>
      <c r="AK111" s="112"/>
      <c r="AL111" s="95"/>
    </row>
    <row r="112" spans="1:38" s="94" customFormat="1" ht="11.25">
      <c r="B112" s="119" t="s">
        <v>128</v>
      </c>
      <c r="C112" s="116">
        <v>21</v>
      </c>
      <c r="D112" s="93"/>
      <c r="E112" s="117" t="s">
        <v>192</v>
      </c>
      <c r="F112" s="116">
        <v>127</v>
      </c>
      <c r="G112" s="245"/>
      <c r="H112" s="91" t="s">
        <v>243</v>
      </c>
      <c r="I112" s="91" t="s">
        <v>102</v>
      </c>
      <c r="J112" s="245"/>
      <c r="K112" s="118"/>
      <c r="L112" s="93"/>
      <c r="M112" s="118"/>
      <c r="N112" s="118"/>
      <c r="Z112" s="95"/>
      <c r="AA112" s="95"/>
      <c r="AB112" s="95"/>
      <c r="AC112" s="112"/>
      <c r="AD112" s="112"/>
      <c r="AE112" s="112"/>
      <c r="AF112" s="112"/>
      <c r="AG112" s="112"/>
      <c r="AH112" s="112"/>
      <c r="AI112" s="112"/>
      <c r="AJ112" s="112"/>
      <c r="AK112" s="112"/>
      <c r="AL112" s="95"/>
    </row>
    <row r="113" spans="2:38" s="94" customFormat="1" ht="11.25">
      <c r="B113" s="119" t="s">
        <v>129</v>
      </c>
      <c r="C113" s="92">
        <v>22</v>
      </c>
      <c r="D113" s="93"/>
      <c r="E113" s="117" t="s">
        <v>193</v>
      </c>
      <c r="F113" s="116">
        <v>128</v>
      </c>
      <c r="G113" s="245"/>
      <c r="H113" s="119" t="s">
        <v>229</v>
      </c>
      <c r="I113" s="116">
        <v>301</v>
      </c>
      <c r="J113" s="245"/>
      <c r="K113" s="118"/>
      <c r="L113" s="93"/>
      <c r="M113" s="118"/>
      <c r="N113" s="118"/>
      <c r="Z113" s="95"/>
      <c r="AA113" s="95"/>
      <c r="AB113" s="95"/>
      <c r="AC113" s="112"/>
      <c r="AD113" s="112"/>
      <c r="AE113" s="112"/>
      <c r="AF113" s="112"/>
      <c r="AG113" s="112"/>
      <c r="AH113" s="112"/>
      <c r="AI113" s="112"/>
      <c r="AJ113" s="112"/>
      <c r="AK113" s="112"/>
      <c r="AL113" s="95"/>
    </row>
    <row r="114" spans="2:38" s="94" customFormat="1" ht="11.25">
      <c r="B114" s="119" t="s">
        <v>130</v>
      </c>
      <c r="C114" s="116">
        <v>23</v>
      </c>
      <c r="D114" s="93"/>
      <c r="E114" s="117" t="s">
        <v>194</v>
      </c>
      <c r="F114" s="116">
        <v>129</v>
      </c>
      <c r="G114" s="245"/>
      <c r="H114" s="119" t="s">
        <v>230</v>
      </c>
      <c r="I114" s="116">
        <v>302</v>
      </c>
      <c r="J114" s="245"/>
      <c r="K114" s="118"/>
      <c r="L114" s="93"/>
      <c r="M114" s="118"/>
      <c r="N114" s="118"/>
      <c r="Z114" s="95"/>
      <c r="AA114" s="95"/>
      <c r="AB114" s="95"/>
      <c r="AC114" s="112"/>
      <c r="AD114" s="112"/>
      <c r="AE114" s="112"/>
      <c r="AF114" s="112"/>
      <c r="AG114" s="112"/>
      <c r="AH114" s="112"/>
      <c r="AI114" s="112"/>
      <c r="AJ114" s="112"/>
      <c r="AK114" s="112"/>
      <c r="AL114" s="95"/>
    </row>
    <row r="115" spans="2:38" s="94" customFormat="1" ht="11.25">
      <c r="B115" s="119" t="s">
        <v>131</v>
      </c>
      <c r="C115" s="92">
        <v>24</v>
      </c>
      <c r="D115" s="93"/>
      <c r="E115" s="117" t="s">
        <v>198</v>
      </c>
      <c r="F115" s="116">
        <v>130</v>
      </c>
      <c r="G115" s="245"/>
      <c r="H115" s="120" t="s">
        <v>115</v>
      </c>
      <c r="I115" s="121">
        <v>999</v>
      </c>
      <c r="J115" s="245"/>
      <c r="K115" s="118"/>
      <c r="L115" s="93"/>
      <c r="M115" s="118"/>
      <c r="N115" s="118"/>
      <c r="Z115" s="95"/>
      <c r="AA115" s="95"/>
      <c r="AB115" s="95"/>
      <c r="AC115" s="112"/>
      <c r="AD115" s="112"/>
      <c r="AE115" s="112"/>
      <c r="AF115" s="112"/>
      <c r="AG115" s="112"/>
      <c r="AH115" s="112"/>
      <c r="AI115" s="112"/>
      <c r="AJ115" s="112"/>
      <c r="AK115" s="112"/>
      <c r="AL115" s="95"/>
    </row>
    <row r="116" spans="2:38" s="94" customFormat="1" ht="11.25">
      <c r="B116" s="119" t="s">
        <v>132</v>
      </c>
      <c r="C116" s="116">
        <v>25</v>
      </c>
      <c r="D116" s="93"/>
      <c r="E116" s="117" t="s">
        <v>197</v>
      </c>
      <c r="F116" s="116">
        <v>131</v>
      </c>
      <c r="G116" s="245"/>
      <c r="H116" s="119"/>
      <c r="I116" s="116"/>
      <c r="J116" s="245"/>
      <c r="K116" s="118"/>
      <c r="L116" s="93"/>
      <c r="M116" s="118"/>
      <c r="N116" s="118"/>
      <c r="Z116" s="95"/>
      <c r="AA116" s="95"/>
      <c r="AB116" s="95"/>
      <c r="AC116" s="112"/>
      <c r="AD116" s="112"/>
      <c r="AE116" s="112"/>
      <c r="AF116" s="112"/>
      <c r="AG116" s="112"/>
      <c r="AH116" s="112"/>
      <c r="AI116" s="112"/>
      <c r="AJ116" s="112"/>
      <c r="AK116" s="112"/>
      <c r="AL116" s="95"/>
    </row>
    <row r="117" spans="2:38" s="94" customFormat="1" ht="11.25">
      <c r="B117" s="119" t="s">
        <v>133</v>
      </c>
      <c r="C117" s="92">
        <v>26</v>
      </c>
      <c r="D117" s="93"/>
      <c r="E117" s="117" t="s">
        <v>172</v>
      </c>
      <c r="F117" s="116">
        <v>132</v>
      </c>
      <c r="G117" s="245"/>
      <c r="H117" s="119"/>
      <c r="I117" s="116"/>
      <c r="J117" s="245"/>
      <c r="K117" s="118"/>
      <c r="L117" s="93"/>
      <c r="M117" s="118"/>
      <c r="N117" s="118"/>
      <c r="Z117" s="95"/>
      <c r="AA117" s="95"/>
      <c r="AB117" s="95"/>
      <c r="AC117" s="112"/>
      <c r="AD117" s="112"/>
      <c r="AE117" s="112"/>
      <c r="AF117" s="112"/>
      <c r="AG117" s="112"/>
      <c r="AH117" s="112"/>
      <c r="AI117" s="112"/>
      <c r="AJ117" s="112"/>
      <c r="AK117" s="112"/>
      <c r="AL117" s="95"/>
    </row>
    <row r="118" spans="2:38" s="94" customFormat="1" ht="11.25">
      <c r="B118" s="119" t="s">
        <v>134</v>
      </c>
      <c r="C118" s="116">
        <v>27</v>
      </c>
      <c r="D118" s="93"/>
      <c r="E118" s="117" t="s">
        <v>200</v>
      </c>
      <c r="F118" s="116">
        <v>133</v>
      </c>
      <c r="G118" s="245"/>
      <c r="H118" s="245"/>
      <c r="I118" s="245"/>
      <c r="J118" s="245"/>
      <c r="K118" s="118"/>
      <c r="L118" s="93"/>
      <c r="M118" s="118"/>
      <c r="N118" s="118"/>
      <c r="Z118" s="95"/>
      <c r="AA118" s="95"/>
      <c r="AB118" s="95"/>
      <c r="AC118" s="112"/>
      <c r="AD118" s="112"/>
      <c r="AE118" s="112"/>
      <c r="AF118" s="112"/>
      <c r="AG118" s="112"/>
      <c r="AH118" s="112"/>
      <c r="AI118" s="112"/>
      <c r="AJ118" s="112"/>
      <c r="AK118" s="112"/>
      <c r="AL118" s="95"/>
    </row>
    <row r="119" spans="2:38" s="94" customFormat="1" ht="11.25">
      <c r="B119" s="119" t="s">
        <v>136</v>
      </c>
      <c r="C119" s="92">
        <v>28</v>
      </c>
      <c r="D119" s="93"/>
      <c r="E119" s="117" t="s">
        <v>195</v>
      </c>
      <c r="F119" s="116">
        <v>134</v>
      </c>
      <c r="G119" s="245"/>
      <c r="H119" s="245"/>
      <c r="I119" s="245"/>
      <c r="J119" s="245"/>
      <c r="K119" s="118"/>
      <c r="L119" s="93"/>
      <c r="M119" s="118"/>
      <c r="N119" s="118"/>
      <c r="Z119" s="95"/>
      <c r="AA119" s="95"/>
      <c r="AB119" s="95"/>
      <c r="AC119" s="112"/>
      <c r="AD119" s="112"/>
      <c r="AE119" s="112"/>
      <c r="AF119" s="112"/>
      <c r="AG119" s="112"/>
      <c r="AH119" s="112"/>
      <c r="AI119" s="112"/>
      <c r="AJ119" s="112"/>
      <c r="AK119" s="112"/>
      <c r="AL119" s="95"/>
    </row>
    <row r="120" spans="2:38" s="94" customFormat="1" ht="11.25">
      <c r="B120" s="119" t="s">
        <v>137</v>
      </c>
      <c r="C120" s="116">
        <v>29</v>
      </c>
      <c r="D120" s="93"/>
      <c r="E120" s="117" t="s">
        <v>196</v>
      </c>
      <c r="F120" s="116">
        <v>135</v>
      </c>
      <c r="G120" s="245"/>
      <c r="H120" s="245"/>
      <c r="I120" s="245"/>
      <c r="J120" s="245"/>
      <c r="K120" s="118"/>
      <c r="L120" s="93"/>
      <c r="M120" s="118"/>
      <c r="N120" s="118"/>
      <c r="Z120" s="95"/>
      <c r="AA120" s="95"/>
      <c r="AB120" s="95"/>
      <c r="AC120" s="112"/>
      <c r="AD120" s="112"/>
      <c r="AE120" s="112"/>
      <c r="AF120" s="112"/>
      <c r="AG120" s="112"/>
      <c r="AH120" s="112"/>
      <c r="AI120" s="112"/>
      <c r="AJ120" s="112"/>
      <c r="AK120" s="112"/>
      <c r="AL120" s="95"/>
    </row>
    <row r="121" spans="2:38" s="94" customFormat="1" ht="11.25">
      <c r="B121" s="119" t="s">
        <v>138</v>
      </c>
      <c r="C121" s="92">
        <v>30</v>
      </c>
      <c r="D121" s="93"/>
      <c r="E121" s="117" t="s">
        <v>173</v>
      </c>
      <c r="F121" s="116">
        <v>136</v>
      </c>
      <c r="G121" s="245"/>
      <c r="H121" s="245"/>
      <c r="I121" s="245"/>
      <c r="J121" s="245"/>
      <c r="K121" s="118"/>
      <c r="L121" s="93"/>
      <c r="M121" s="118"/>
      <c r="N121" s="118"/>
      <c r="Z121" s="95"/>
      <c r="AA121" s="95"/>
      <c r="AB121" s="95"/>
      <c r="AC121" s="112"/>
      <c r="AD121" s="112"/>
      <c r="AE121" s="112"/>
      <c r="AF121" s="112"/>
      <c r="AG121" s="112"/>
      <c r="AH121" s="112"/>
      <c r="AI121" s="112"/>
      <c r="AJ121" s="112"/>
      <c r="AK121" s="112"/>
      <c r="AL121" s="95"/>
    </row>
    <row r="122" spans="2:38" s="94" customFormat="1" ht="11.25">
      <c r="B122" s="119" t="s">
        <v>139</v>
      </c>
      <c r="C122" s="116">
        <v>31</v>
      </c>
      <c r="D122" s="93"/>
      <c r="E122" s="117" t="s">
        <v>174</v>
      </c>
      <c r="F122" s="116">
        <v>137</v>
      </c>
      <c r="G122" s="245"/>
      <c r="H122" s="245"/>
      <c r="I122" s="245"/>
      <c r="J122" s="245"/>
      <c r="K122" s="118"/>
      <c r="L122" s="93"/>
      <c r="M122" s="118"/>
      <c r="N122" s="118"/>
      <c r="Z122" s="95"/>
      <c r="AA122" s="95"/>
      <c r="AB122" s="95"/>
      <c r="AC122" s="112"/>
      <c r="AD122" s="112"/>
      <c r="AE122" s="112"/>
      <c r="AF122" s="112"/>
      <c r="AG122" s="112"/>
      <c r="AH122" s="112"/>
      <c r="AI122" s="112"/>
      <c r="AJ122" s="112"/>
      <c r="AK122" s="112"/>
      <c r="AL122" s="95"/>
    </row>
    <row r="123" spans="2:38" s="94" customFormat="1" ht="11.25">
      <c r="B123" s="119" t="s">
        <v>140</v>
      </c>
      <c r="C123" s="92">
        <v>32</v>
      </c>
      <c r="D123" s="93"/>
      <c r="E123" s="117" t="s">
        <v>177</v>
      </c>
      <c r="F123" s="116">
        <v>138</v>
      </c>
      <c r="G123" s="245"/>
      <c r="H123" s="245"/>
      <c r="I123" s="245"/>
      <c r="J123" s="245"/>
      <c r="K123" s="118"/>
      <c r="L123" s="93"/>
      <c r="M123" s="118"/>
      <c r="N123" s="118"/>
      <c r="Z123" s="95"/>
      <c r="AA123" s="95"/>
      <c r="AB123" s="95"/>
      <c r="AC123" s="112"/>
      <c r="AD123" s="112"/>
      <c r="AE123" s="112"/>
      <c r="AF123" s="112"/>
      <c r="AG123" s="112"/>
      <c r="AH123" s="112"/>
      <c r="AI123" s="112"/>
      <c r="AJ123" s="112"/>
      <c r="AK123" s="112"/>
      <c r="AL123" s="95"/>
    </row>
    <row r="124" spans="2:38" s="94" customFormat="1" ht="11.25">
      <c r="B124" s="119" t="s">
        <v>141</v>
      </c>
      <c r="C124" s="116">
        <v>33</v>
      </c>
      <c r="D124" s="93"/>
      <c r="E124" s="117" t="s">
        <v>175</v>
      </c>
      <c r="F124" s="116">
        <v>139</v>
      </c>
      <c r="G124" s="245"/>
      <c r="H124" s="245"/>
      <c r="I124" s="245"/>
      <c r="J124" s="245"/>
      <c r="K124" s="118"/>
      <c r="L124" s="93"/>
      <c r="M124" s="118"/>
      <c r="N124" s="118"/>
      <c r="Z124" s="95"/>
      <c r="AA124" s="95"/>
      <c r="AB124" s="95"/>
      <c r="AC124" s="112"/>
      <c r="AD124" s="112"/>
      <c r="AE124" s="112"/>
      <c r="AF124" s="112"/>
      <c r="AG124" s="112"/>
      <c r="AH124" s="112"/>
      <c r="AI124" s="112"/>
      <c r="AJ124" s="112"/>
      <c r="AK124" s="112"/>
      <c r="AL124" s="95"/>
    </row>
    <row r="125" spans="2:38" s="94" customFormat="1" ht="11.25">
      <c r="B125" s="119" t="s">
        <v>142</v>
      </c>
      <c r="C125" s="92">
        <v>34</v>
      </c>
      <c r="D125" s="93"/>
      <c r="E125" s="117" t="s">
        <v>176</v>
      </c>
      <c r="F125" s="116">
        <v>140</v>
      </c>
      <c r="G125" s="245"/>
      <c r="H125" s="245"/>
      <c r="I125" s="245"/>
      <c r="J125" s="245"/>
      <c r="K125" s="118"/>
      <c r="L125" s="93"/>
      <c r="M125" s="118"/>
      <c r="N125" s="118"/>
      <c r="Z125" s="95"/>
      <c r="AA125" s="95"/>
      <c r="AB125" s="95"/>
      <c r="AC125" s="112"/>
      <c r="AD125" s="112"/>
      <c r="AE125" s="112"/>
      <c r="AF125" s="112"/>
      <c r="AG125" s="112"/>
      <c r="AH125" s="112"/>
      <c r="AI125" s="112"/>
      <c r="AJ125" s="112"/>
      <c r="AK125" s="112"/>
      <c r="AL125" s="95"/>
    </row>
    <row r="126" spans="2:38" s="94" customFormat="1" ht="11.25">
      <c r="B126" s="119" t="s">
        <v>143</v>
      </c>
      <c r="C126" s="116">
        <v>35</v>
      </c>
      <c r="D126" s="93"/>
      <c r="E126" s="120" t="s">
        <v>115</v>
      </c>
      <c r="F126" s="121">
        <v>999</v>
      </c>
      <c r="G126" s="245"/>
      <c r="H126" s="245"/>
      <c r="I126" s="245"/>
      <c r="J126" s="245"/>
      <c r="K126" s="118"/>
      <c r="L126" s="93"/>
      <c r="M126" s="118"/>
      <c r="N126" s="118"/>
      <c r="Z126" s="95"/>
      <c r="AA126" s="95"/>
      <c r="AB126" s="95"/>
      <c r="AC126" s="112"/>
      <c r="AD126" s="112"/>
      <c r="AE126" s="112"/>
      <c r="AF126" s="112"/>
      <c r="AG126" s="112"/>
      <c r="AH126" s="112"/>
      <c r="AI126" s="112"/>
      <c r="AJ126" s="112"/>
      <c r="AK126" s="112"/>
      <c r="AL126" s="95"/>
    </row>
    <row r="127" spans="2:38" s="94" customFormat="1" ht="11.25">
      <c r="B127" s="119" t="s">
        <v>144</v>
      </c>
      <c r="C127" s="92">
        <v>36</v>
      </c>
      <c r="D127" s="93"/>
      <c r="E127" s="119"/>
      <c r="F127" s="116"/>
      <c r="G127" s="245"/>
      <c r="H127" s="245"/>
      <c r="I127" s="245"/>
      <c r="J127" s="245"/>
      <c r="K127" s="118"/>
      <c r="L127" s="93"/>
      <c r="M127" s="118"/>
      <c r="N127" s="118"/>
      <c r="Z127" s="95"/>
      <c r="AA127" s="95"/>
      <c r="AB127" s="95"/>
      <c r="AC127" s="112"/>
      <c r="AD127" s="112"/>
      <c r="AE127" s="112"/>
      <c r="AF127" s="112"/>
      <c r="AG127" s="112"/>
      <c r="AH127" s="112"/>
      <c r="AI127" s="112"/>
      <c r="AJ127" s="112"/>
      <c r="AK127" s="112"/>
      <c r="AL127" s="95"/>
    </row>
    <row r="128" spans="2:38" s="94" customFormat="1" ht="11.25">
      <c r="B128" s="119" t="s">
        <v>145</v>
      </c>
      <c r="C128" s="116">
        <v>37</v>
      </c>
      <c r="D128" s="93"/>
      <c r="E128" s="119"/>
      <c r="F128" s="116"/>
      <c r="G128" s="245"/>
      <c r="H128" s="245"/>
      <c r="I128" s="245"/>
      <c r="J128" s="245"/>
      <c r="K128" s="118"/>
      <c r="L128" s="93"/>
      <c r="M128" s="118"/>
      <c r="N128" s="118"/>
      <c r="Z128" s="95"/>
      <c r="AA128" s="95"/>
      <c r="AB128" s="95"/>
      <c r="AC128" s="112"/>
      <c r="AD128" s="112"/>
      <c r="AE128" s="112"/>
      <c r="AF128" s="112"/>
      <c r="AG128" s="112"/>
      <c r="AH128" s="112"/>
      <c r="AI128" s="112"/>
      <c r="AJ128" s="112"/>
      <c r="AK128" s="112"/>
      <c r="AL128" s="95"/>
    </row>
    <row r="129" spans="2:38" s="94" customFormat="1" ht="11.25">
      <c r="B129" s="119" t="s">
        <v>147</v>
      </c>
      <c r="C129" s="92">
        <v>38</v>
      </c>
      <c r="D129" s="93"/>
      <c r="E129" s="119"/>
      <c r="F129" s="116"/>
      <c r="G129" s="245"/>
      <c r="H129" s="245"/>
      <c r="I129" s="245"/>
      <c r="J129" s="245"/>
      <c r="K129" s="118"/>
      <c r="L129" s="93"/>
      <c r="M129" s="118"/>
      <c r="N129" s="118"/>
      <c r="Z129" s="95"/>
      <c r="AA129" s="95"/>
      <c r="AB129" s="95"/>
      <c r="AC129" s="112"/>
      <c r="AD129" s="112"/>
      <c r="AE129" s="112"/>
      <c r="AF129" s="112"/>
      <c r="AG129" s="112"/>
      <c r="AH129" s="112"/>
      <c r="AI129" s="112"/>
      <c r="AJ129" s="112"/>
      <c r="AK129" s="112"/>
      <c r="AL129" s="95"/>
    </row>
    <row r="130" spans="2:38" s="94" customFormat="1" ht="11.25">
      <c r="B130" s="119" t="s">
        <v>148</v>
      </c>
      <c r="C130" s="116">
        <v>39</v>
      </c>
      <c r="D130" s="93"/>
      <c r="E130" s="93"/>
      <c r="F130" s="118"/>
      <c r="G130" s="245"/>
      <c r="H130" s="245"/>
      <c r="I130" s="245"/>
      <c r="J130" s="245"/>
      <c r="K130" s="118"/>
      <c r="L130" s="93"/>
      <c r="M130" s="118"/>
      <c r="N130" s="118"/>
      <c r="Z130" s="95"/>
      <c r="AA130" s="95"/>
      <c r="AB130" s="95"/>
      <c r="AC130" s="112"/>
      <c r="AD130" s="112"/>
      <c r="AE130" s="112"/>
      <c r="AF130" s="112"/>
      <c r="AG130" s="112"/>
      <c r="AH130" s="112"/>
      <c r="AI130" s="112"/>
      <c r="AJ130" s="112"/>
      <c r="AK130" s="112"/>
      <c r="AL130" s="95"/>
    </row>
    <row r="131" spans="2:38" s="94" customFormat="1" ht="11.25">
      <c r="B131" s="119" t="s">
        <v>149</v>
      </c>
      <c r="C131" s="92">
        <v>40</v>
      </c>
      <c r="D131" s="93"/>
      <c r="E131" s="118"/>
      <c r="F131" s="118"/>
      <c r="G131" s="245"/>
      <c r="H131" s="118"/>
      <c r="I131" s="118"/>
      <c r="J131" s="245"/>
      <c r="K131" s="118"/>
      <c r="L131" s="93"/>
      <c r="M131" s="118"/>
      <c r="N131" s="118"/>
      <c r="Z131" s="95"/>
      <c r="AA131" s="95"/>
      <c r="AB131" s="95"/>
      <c r="AC131" s="112"/>
      <c r="AD131" s="112"/>
      <c r="AE131" s="112"/>
      <c r="AF131" s="112"/>
      <c r="AG131" s="112"/>
      <c r="AH131" s="112"/>
      <c r="AI131" s="112"/>
      <c r="AJ131" s="112"/>
      <c r="AK131" s="112"/>
      <c r="AL131" s="95"/>
    </row>
    <row r="132" spans="2:38" s="94" customFormat="1" ht="11.25">
      <c r="B132" s="119" t="s">
        <v>150</v>
      </c>
      <c r="C132" s="116">
        <v>41</v>
      </c>
      <c r="D132" s="93"/>
      <c r="E132" s="118"/>
      <c r="F132" s="118"/>
      <c r="G132" s="245"/>
      <c r="H132" s="118"/>
      <c r="I132" s="118"/>
      <c r="J132" s="245"/>
      <c r="K132" s="118"/>
      <c r="L132" s="93"/>
      <c r="M132" s="118"/>
      <c r="N132" s="118"/>
      <c r="Z132" s="95"/>
      <c r="AA132" s="95"/>
      <c r="AB132" s="95"/>
      <c r="AC132" s="112"/>
      <c r="AD132" s="112"/>
      <c r="AE132" s="112"/>
      <c r="AF132" s="112"/>
      <c r="AG132" s="112"/>
      <c r="AH132" s="112"/>
      <c r="AI132" s="112"/>
      <c r="AJ132" s="112"/>
      <c r="AK132" s="112"/>
      <c r="AL132" s="95"/>
    </row>
    <row r="133" spans="2:38" s="94" customFormat="1" ht="11.25">
      <c r="B133" s="119" t="s">
        <v>151</v>
      </c>
      <c r="C133" s="92">
        <v>42</v>
      </c>
      <c r="D133" s="93"/>
      <c r="E133" s="118"/>
      <c r="F133" s="118"/>
      <c r="G133" s="118"/>
      <c r="H133" s="118"/>
      <c r="I133" s="118"/>
      <c r="J133" s="118"/>
      <c r="K133" s="118"/>
      <c r="L133" s="93"/>
      <c r="M133" s="118"/>
      <c r="N133" s="118"/>
      <c r="Z133" s="95"/>
      <c r="AA133" s="95"/>
      <c r="AB133" s="95"/>
      <c r="AC133" s="112"/>
      <c r="AD133" s="112"/>
      <c r="AE133" s="112"/>
      <c r="AF133" s="112"/>
      <c r="AG133" s="112"/>
      <c r="AH133" s="112"/>
      <c r="AI133" s="112"/>
      <c r="AJ133" s="112"/>
      <c r="AK133" s="112"/>
      <c r="AL133" s="95"/>
    </row>
    <row r="134" spans="2:38" s="94" customFormat="1" ht="11.25">
      <c r="B134" s="119" t="s">
        <v>152</v>
      </c>
      <c r="C134" s="116">
        <v>43</v>
      </c>
      <c r="D134" s="93"/>
      <c r="E134" s="118"/>
      <c r="F134" s="118"/>
      <c r="G134" s="118"/>
      <c r="H134" s="118"/>
      <c r="I134" s="118"/>
      <c r="J134" s="118"/>
      <c r="K134" s="118"/>
      <c r="L134" s="93"/>
      <c r="M134" s="118"/>
      <c r="N134" s="118"/>
      <c r="Z134" s="95"/>
      <c r="AA134" s="95"/>
      <c r="AB134" s="95"/>
      <c r="AC134" s="112"/>
      <c r="AD134" s="112"/>
      <c r="AE134" s="112"/>
      <c r="AF134" s="112"/>
      <c r="AG134" s="112"/>
      <c r="AH134" s="112"/>
      <c r="AI134" s="112"/>
      <c r="AJ134" s="112"/>
      <c r="AK134" s="112"/>
      <c r="AL134" s="95"/>
    </row>
    <row r="135" spans="2:38" s="94" customFormat="1" ht="11.25">
      <c r="B135" s="119" t="s">
        <v>153</v>
      </c>
      <c r="C135" s="92">
        <v>44</v>
      </c>
      <c r="D135" s="93"/>
      <c r="E135" s="118"/>
      <c r="F135" s="118"/>
      <c r="G135" s="118"/>
      <c r="H135" s="118"/>
      <c r="I135" s="118"/>
      <c r="J135" s="118"/>
      <c r="K135" s="118"/>
      <c r="L135" s="93"/>
      <c r="M135" s="118"/>
      <c r="N135" s="118"/>
      <c r="Z135" s="95"/>
      <c r="AA135" s="95"/>
      <c r="AB135" s="95"/>
      <c r="AC135" s="112"/>
      <c r="AD135" s="112"/>
      <c r="AE135" s="112"/>
      <c r="AF135" s="112"/>
      <c r="AG135" s="112"/>
      <c r="AH135" s="112"/>
      <c r="AI135" s="112"/>
      <c r="AJ135" s="112"/>
      <c r="AK135" s="112"/>
      <c r="AL135" s="95"/>
    </row>
    <row r="136" spans="2:38" s="94" customFormat="1" ht="11.25">
      <c r="B136" s="119" t="s">
        <v>155</v>
      </c>
      <c r="C136" s="116">
        <v>45</v>
      </c>
      <c r="D136" s="93"/>
      <c r="E136" s="118"/>
      <c r="F136" s="118"/>
      <c r="G136" s="118"/>
      <c r="H136" s="118"/>
      <c r="I136" s="118"/>
      <c r="J136" s="118"/>
      <c r="K136" s="118"/>
      <c r="L136" s="93"/>
      <c r="M136" s="118"/>
      <c r="N136" s="118"/>
      <c r="Z136" s="95"/>
      <c r="AA136" s="95"/>
      <c r="AB136" s="95"/>
      <c r="AC136" s="112"/>
      <c r="AD136" s="112"/>
      <c r="AE136" s="112"/>
      <c r="AF136" s="112"/>
      <c r="AG136" s="112"/>
      <c r="AH136" s="112"/>
      <c r="AI136" s="112"/>
      <c r="AJ136" s="112"/>
      <c r="AK136" s="112"/>
      <c r="AL136" s="95"/>
    </row>
    <row r="137" spans="2:38" s="94" customFormat="1" ht="11.25">
      <c r="B137" s="119" t="s">
        <v>156</v>
      </c>
      <c r="C137" s="92">
        <v>46</v>
      </c>
      <c r="D137" s="93"/>
      <c r="E137" s="118"/>
      <c r="F137" s="118"/>
      <c r="G137" s="118"/>
      <c r="H137" s="118"/>
      <c r="I137" s="118"/>
      <c r="J137" s="118"/>
      <c r="K137" s="118"/>
      <c r="L137" s="93"/>
      <c r="M137" s="118"/>
      <c r="N137" s="118"/>
      <c r="Z137" s="95"/>
      <c r="AA137" s="95"/>
      <c r="AB137" s="95"/>
      <c r="AC137" s="112"/>
      <c r="AD137" s="112"/>
      <c r="AE137" s="112"/>
      <c r="AF137" s="112"/>
      <c r="AG137" s="112"/>
      <c r="AH137" s="112"/>
      <c r="AI137" s="112"/>
      <c r="AJ137" s="112"/>
      <c r="AK137" s="112"/>
      <c r="AL137" s="95"/>
    </row>
    <row r="138" spans="2:38" s="94" customFormat="1" ht="11.25">
      <c r="B138" s="123" t="s">
        <v>157</v>
      </c>
      <c r="C138" s="116">
        <v>47</v>
      </c>
      <c r="D138" s="93"/>
      <c r="E138" s="118"/>
      <c r="F138" s="118"/>
      <c r="G138" s="118"/>
      <c r="H138" s="118"/>
      <c r="I138" s="118"/>
      <c r="J138" s="118"/>
      <c r="K138" s="118"/>
      <c r="L138" s="93"/>
      <c r="M138" s="118"/>
      <c r="N138" s="118"/>
      <c r="Z138" s="95"/>
      <c r="AA138" s="95"/>
      <c r="AB138" s="95"/>
      <c r="AC138" s="112"/>
      <c r="AD138" s="112"/>
      <c r="AE138" s="112"/>
      <c r="AF138" s="112"/>
      <c r="AG138" s="112"/>
      <c r="AH138" s="112"/>
      <c r="AI138" s="112"/>
      <c r="AJ138" s="112"/>
      <c r="AK138" s="112"/>
      <c r="AL138" s="95"/>
    </row>
    <row r="139" spans="2:38" s="94" customFormat="1" ht="11.25">
      <c r="B139" s="119" t="s">
        <v>158</v>
      </c>
      <c r="C139" s="92">
        <v>48</v>
      </c>
      <c r="D139" s="93"/>
      <c r="E139" s="118"/>
      <c r="F139" s="118"/>
      <c r="G139" s="118"/>
      <c r="H139" s="118"/>
      <c r="I139" s="118"/>
      <c r="J139" s="118"/>
      <c r="K139" s="118"/>
      <c r="L139" s="93"/>
      <c r="M139" s="118"/>
      <c r="N139" s="118"/>
      <c r="Z139" s="95"/>
      <c r="AA139" s="95"/>
      <c r="AB139" s="95"/>
      <c r="AC139" s="112"/>
      <c r="AD139" s="112"/>
      <c r="AE139" s="112"/>
      <c r="AF139" s="112"/>
      <c r="AG139" s="112"/>
      <c r="AH139" s="112"/>
      <c r="AI139" s="112"/>
      <c r="AJ139" s="112"/>
      <c r="AK139" s="112"/>
      <c r="AL139" s="95"/>
    </row>
    <row r="140" spans="2:38" s="94" customFormat="1" ht="11.25">
      <c r="B140" s="119" t="s">
        <v>159</v>
      </c>
      <c r="C140" s="116">
        <v>49</v>
      </c>
      <c r="D140" s="93"/>
      <c r="E140" s="118"/>
      <c r="F140" s="118"/>
      <c r="G140" s="118"/>
      <c r="H140" s="118"/>
      <c r="I140" s="118"/>
      <c r="J140" s="118"/>
      <c r="K140" s="118"/>
      <c r="L140" s="93"/>
      <c r="M140" s="118"/>
      <c r="N140" s="118"/>
      <c r="Z140" s="95"/>
      <c r="AA140" s="95"/>
      <c r="AB140" s="95"/>
      <c r="AC140" s="112"/>
      <c r="AD140" s="112"/>
      <c r="AE140" s="112"/>
      <c r="AF140" s="112"/>
      <c r="AG140" s="112"/>
      <c r="AH140" s="112"/>
      <c r="AI140" s="112"/>
      <c r="AJ140" s="112"/>
      <c r="AK140" s="112"/>
      <c r="AL140" s="95"/>
    </row>
    <row r="141" spans="2:38" s="94" customFormat="1" ht="11.25">
      <c r="B141" s="119" t="s">
        <v>160</v>
      </c>
      <c r="C141" s="92">
        <v>50</v>
      </c>
      <c r="D141" s="93"/>
      <c r="E141" s="118"/>
      <c r="F141" s="118"/>
      <c r="G141" s="118"/>
      <c r="H141" s="118"/>
      <c r="I141" s="118"/>
      <c r="J141" s="118"/>
      <c r="K141" s="118"/>
      <c r="L141" s="93"/>
      <c r="M141" s="118"/>
      <c r="N141" s="118"/>
      <c r="Z141" s="95"/>
      <c r="AA141" s="95"/>
      <c r="AB141" s="95"/>
      <c r="AC141" s="112"/>
      <c r="AD141" s="112"/>
      <c r="AE141" s="112"/>
      <c r="AF141" s="112"/>
      <c r="AG141" s="112"/>
      <c r="AH141" s="112"/>
      <c r="AI141" s="112"/>
      <c r="AJ141" s="112"/>
      <c r="AK141" s="112"/>
      <c r="AL141" s="95"/>
    </row>
    <row r="142" spans="2:38" s="94" customFormat="1" ht="11.25">
      <c r="B142" s="119" t="s">
        <v>161</v>
      </c>
      <c r="C142" s="116">
        <v>51</v>
      </c>
      <c r="D142" s="93"/>
      <c r="E142" s="118"/>
      <c r="F142" s="118"/>
      <c r="G142" s="118"/>
      <c r="H142" s="118"/>
      <c r="I142" s="118"/>
      <c r="J142" s="118"/>
      <c r="K142" s="118"/>
      <c r="L142" s="93"/>
      <c r="M142" s="118"/>
      <c r="N142" s="118"/>
      <c r="Z142" s="95"/>
      <c r="AA142" s="95"/>
      <c r="AB142" s="95"/>
      <c r="AC142" s="112"/>
      <c r="AD142" s="112"/>
      <c r="AE142" s="112"/>
      <c r="AF142" s="112"/>
      <c r="AG142" s="112"/>
      <c r="AH142" s="112"/>
      <c r="AI142" s="112"/>
      <c r="AJ142" s="112"/>
      <c r="AK142" s="112"/>
      <c r="AL142" s="95"/>
    </row>
    <row r="143" spans="2:38" s="94" customFormat="1" ht="11.25">
      <c r="B143" s="119" t="s">
        <v>162</v>
      </c>
      <c r="C143" s="92">
        <v>52</v>
      </c>
      <c r="D143" s="93"/>
      <c r="E143" s="118"/>
      <c r="F143" s="118"/>
      <c r="G143" s="118"/>
      <c r="H143" s="118"/>
      <c r="I143" s="118"/>
      <c r="J143" s="118"/>
      <c r="K143" s="118"/>
      <c r="L143" s="93"/>
      <c r="M143" s="118"/>
      <c r="N143" s="118"/>
      <c r="Z143" s="95"/>
      <c r="AA143" s="95"/>
      <c r="AB143" s="95"/>
      <c r="AC143" s="112"/>
      <c r="AD143" s="112"/>
      <c r="AE143" s="112"/>
      <c r="AF143" s="112"/>
      <c r="AG143" s="112"/>
      <c r="AH143" s="112"/>
      <c r="AI143" s="112"/>
      <c r="AJ143" s="112"/>
      <c r="AK143" s="112"/>
      <c r="AL143" s="95"/>
    </row>
    <row r="144" spans="2:38" s="94" customFormat="1" ht="11.25">
      <c r="B144" s="119" t="s">
        <v>163</v>
      </c>
      <c r="C144" s="116">
        <v>53</v>
      </c>
      <c r="D144" s="93"/>
      <c r="E144" s="118"/>
      <c r="F144" s="118"/>
      <c r="G144" s="118"/>
      <c r="H144" s="118"/>
      <c r="I144" s="118"/>
      <c r="J144" s="118"/>
      <c r="K144" s="118"/>
      <c r="L144" s="93"/>
      <c r="M144" s="118"/>
      <c r="N144" s="118"/>
      <c r="Z144" s="95"/>
      <c r="AA144" s="95"/>
      <c r="AB144" s="95"/>
      <c r="AC144" s="112"/>
      <c r="AD144" s="112"/>
      <c r="AE144" s="112"/>
      <c r="AF144" s="112"/>
      <c r="AG144" s="112"/>
      <c r="AH144" s="112"/>
      <c r="AI144" s="112"/>
      <c r="AJ144" s="112"/>
      <c r="AK144" s="112"/>
      <c r="AL144" s="95"/>
    </row>
    <row r="145" spans="1:38" s="94" customFormat="1" ht="11.25">
      <c r="B145" s="119" t="s">
        <v>164</v>
      </c>
      <c r="C145" s="92">
        <v>54</v>
      </c>
      <c r="D145" s="93"/>
      <c r="E145" s="118"/>
      <c r="F145" s="118"/>
      <c r="G145" s="118"/>
      <c r="H145" s="118"/>
      <c r="I145" s="118"/>
      <c r="J145" s="118"/>
      <c r="K145" s="118"/>
      <c r="L145" s="93"/>
      <c r="M145" s="118"/>
      <c r="N145" s="118"/>
      <c r="Z145" s="95"/>
      <c r="AA145" s="95"/>
      <c r="AB145" s="95"/>
      <c r="AC145" s="112"/>
      <c r="AD145" s="112"/>
      <c r="AE145" s="112"/>
      <c r="AF145" s="112"/>
      <c r="AG145" s="112"/>
      <c r="AH145" s="112"/>
      <c r="AI145" s="112"/>
      <c r="AJ145" s="112"/>
      <c r="AK145" s="112"/>
      <c r="AL145" s="95"/>
    </row>
    <row r="146" spans="1:38" s="94" customFormat="1" ht="11.25">
      <c r="B146" s="119" t="s">
        <v>165</v>
      </c>
      <c r="C146" s="116">
        <v>55</v>
      </c>
      <c r="D146" s="93"/>
      <c r="E146" s="118"/>
      <c r="F146" s="118"/>
      <c r="G146" s="118"/>
      <c r="H146" s="118"/>
      <c r="I146" s="118"/>
      <c r="J146" s="118"/>
      <c r="K146" s="118"/>
      <c r="L146" s="93"/>
      <c r="M146" s="118"/>
      <c r="N146" s="118"/>
      <c r="Z146" s="95"/>
      <c r="AA146" s="95"/>
      <c r="AB146" s="95"/>
      <c r="AC146" s="112"/>
      <c r="AD146" s="112"/>
      <c r="AE146" s="112"/>
      <c r="AF146" s="112"/>
      <c r="AG146" s="112"/>
      <c r="AH146" s="112"/>
      <c r="AI146" s="112"/>
      <c r="AJ146" s="112"/>
      <c r="AK146" s="112"/>
      <c r="AL146" s="95"/>
    </row>
    <row r="147" spans="1:38" s="94" customFormat="1" ht="11.25">
      <c r="B147" s="119" t="s">
        <v>166</v>
      </c>
      <c r="C147" s="92">
        <v>56</v>
      </c>
      <c r="D147" s="93"/>
      <c r="E147" s="118"/>
      <c r="F147" s="118"/>
      <c r="G147" s="118"/>
      <c r="H147" s="118"/>
      <c r="I147" s="118"/>
      <c r="J147" s="118"/>
      <c r="K147" s="118"/>
      <c r="L147" s="93"/>
      <c r="M147" s="118"/>
      <c r="N147" s="118"/>
      <c r="Z147" s="95"/>
      <c r="AA147" s="95"/>
      <c r="AB147" s="95"/>
      <c r="AC147" s="112"/>
      <c r="AD147" s="112"/>
      <c r="AE147" s="112"/>
      <c r="AF147" s="112"/>
      <c r="AG147" s="112"/>
      <c r="AH147" s="112"/>
      <c r="AI147" s="112"/>
      <c r="AJ147" s="112"/>
      <c r="AK147" s="112"/>
      <c r="AL147" s="95"/>
    </row>
    <row r="148" spans="1:38" s="94" customFormat="1" ht="11.25">
      <c r="B148" s="119" t="s">
        <v>167</v>
      </c>
      <c r="C148" s="116">
        <v>57</v>
      </c>
      <c r="E148" s="118"/>
      <c r="F148" s="118"/>
      <c r="G148" s="118"/>
      <c r="H148" s="118"/>
      <c r="I148" s="118"/>
      <c r="J148" s="118"/>
      <c r="M148" s="107"/>
      <c r="Z148" s="95"/>
      <c r="AA148" s="95"/>
      <c r="AB148" s="95"/>
      <c r="AC148" s="112"/>
      <c r="AD148" s="112"/>
      <c r="AE148" s="112"/>
      <c r="AF148" s="112"/>
      <c r="AG148" s="112"/>
      <c r="AH148" s="112"/>
      <c r="AI148" s="112"/>
      <c r="AJ148" s="112"/>
      <c r="AK148" s="112"/>
      <c r="AL148" s="95"/>
    </row>
    <row r="149" spans="1:38" s="94" customFormat="1" ht="11.25">
      <c r="B149" s="119"/>
      <c r="C149" s="116"/>
      <c r="E149" s="118"/>
      <c r="F149" s="118"/>
      <c r="G149" s="118"/>
      <c r="H149" s="118"/>
      <c r="I149" s="118"/>
      <c r="J149" s="118"/>
      <c r="M149" s="107"/>
      <c r="Z149" s="95"/>
      <c r="AA149" s="95"/>
      <c r="AB149" s="95"/>
      <c r="AC149" s="112"/>
      <c r="AD149" s="112"/>
      <c r="AE149" s="112"/>
      <c r="AF149" s="112"/>
      <c r="AG149" s="112"/>
      <c r="AH149" s="112"/>
      <c r="AI149" s="112"/>
      <c r="AJ149" s="112"/>
      <c r="AK149" s="112"/>
      <c r="AL149" s="95"/>
    </row>
    <row r="150" spans="1:38" s="94" customFormat="1" ht="11.25">
      <c r="Z150" s="95"/>
      <c r="AA150" s="95"/>
      <c r="AB150" s="95"/>
      <c r="AC150" s="112"/>
      <c r="AD150" s="112"/>
      <c r="AE150" s="112"/>
      <c r="AF150" s="112"/>
      <c r="AG150" s="112"/>
      <c r="AH150" s="112"/>
      <c r="AI150" s="112"/>
      <c r="AJ150" s="112"/>
      <c r="AK150" s="112"/>
      <c r="AL150" s="95"/>
    </row>
    <row r="151" spans="1:38" s="94" customFormat="1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Z151" s="95"/>
      <c r="AA151" s="95"/>
      <c r="AB151" s="95"/>
      <c r="AC151" s="112"/>
      <c r="AD151" s="112"/>
      <c r="AE151" s="112"/>
      <c r="AF151" s="112"/>
      <c r="AG151" s="112"/>
      <c r="AH151" s="112"/>
      <c r="AI151" s="112"/>
      <c r="AJ151" s="112"/>
      <c r="AK151" s="112"/>
      <c r="AL151" s="95"/>
    </row>
    <row r="152" spans="1:38" s="94" customForma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Z152" s="95"/>
      <c r="AA152" s="95"/>
      <c r="AB152" s="95"/>
      <c r="AC152" s="112"/>
      <c r="AD152" s="112"/>
      <c r="AE152" s="112"/>
      <c r="AF152" s="112"/>
      <c r="AG152" s="112"/>
      <c r="AH152" s="112"/>
      <c r="AI152" s="112"/>
      <c r="AJ152" s="112"/>
      <c r="AK152" s="112"/>
      <c r="AL152" s="95"/>
    </row>
    <row r="153" spans="1:38" s="94" customFormat="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Z153" s="95"/>
      <c r="AA153" s="95"/>
      <c r="AB153" s="95"/>
      <c r="AC153" s="112"/>
      <c r="AD153" s="112"/>
      <c r="AE153" s="112"/>
      <c r="AF153" s="112"/>
      <c r="AG153" s="112"/>
      <c r="AH153" s="112"/>
      <c r="AI153" s="112"/>
      <c r="AJ153" s="112"/>
      <c r="AK153" s="112"/>
      <c r="AL153" s="95"/>
    </row>
  </sheetData>
  <mergeCells count="52">
    <mergeCell ref="F12:F13"/>
    <mergeCell ref="B7:C7"/>
    <mergeCell ref="G12:G13"/>
    <mergeCell ref="P59:P60"/>
    <mergeCell ref="N59:N60"/>
    <mergeCell ref="O59:O60"/>
    <mergeCell ref="L59:L60"/>
    <mergeCell ref="M59:M60"/>
    <mergeCell ref="I59:K59"/>
    <mergeCell ref="H59:H60"/>
    <mergeCell ref="A59:A60"/>
    <mergeCell ref="B59:B60"/>
    <mergeCell ref="D59:D60"/>
    <mergeCell ref="E59:E60"/>
    <mergeCell ref="F59:F60"/>
    <mergeCell ref="G59:G60"/>
    <mergeCell ref="C59:C60"/>
    <mergeCell ref="A1:A2"/>
    <mergeCell ref="B1:B2"/>
    <mergeCell ref="D4:I4"/>
    <mergeCell ref="B8:C8"/>
    <mergeCell ref="G5:I5"/>
    <mergeCell ref="G6:I6"/>
    <mergeCell ref="D7:F7"/>
    <mergeCell ref="G1:H2"/>
    <mergeCell ref="C1:F2"/>
    <mergeCell ref="K1:K2"/>
    <mergeCell ref="I1:J2"/>
    <mergeCell ref="B4:C4"/>
    <mergeCell ref="B5:C5"/>
    <mergeCell ref="B6:C6"/>
    <mergeCell ref="K6:L6"/>
    <mergeCell ref="K5:L5"/>
    <mergeCell ref="K4:L4"/>
    <mergeCell ref="D6:F6"/>
    <mergeCell ref="D5:F5"/>
    <mergeCell ref="K12:M13"/>
    <mergeCell ref="K7:L8"/>
    <mergeCell ref="J7:J8"/>
    <mergeCell ref="H12:H13"/>
    <mergeCell ref="A17:A18"/>
    <mergeCell ref="B17:G17"/>
    <mergeCell ref="H17:M17"/>
    <mergeCell ref="B15:C15"/>
    <mergeCell ref="G8:I8"/>
    <mergeCell ref="G7:I7"/>
    <mergeCell ref="D8:F8"/>
    <mergeCell ref="I12:I13"/>
    <mergeCell ref="B12:B13"/>
    <mergeCell ref="C12:C13"/>
    <mergeCell ref="D12:D13"/>
    <mergeCell ref="E12:E13"/>
  </mergeCells>
  <phoneticPr fontId="1" type="halfwidthKatakana" alignment="center"/>
  <conditionalFormatting sqref="A61">
    <cfRule type="cellIs" dxfId="16" priority="130" operator="equal">
      <formula>0</formula>
    </cfRule>
  </conditionalFormatting>
  <conditionalFormatting sqref="B19">
    <cfRule type="expression" dxfId="15" priority="14">
      <formula>$C$19&lt;&gt;""</formula>
    </cfRule>
  </conditionalFormatting>
  <conditionalFormatting sqref="B20">
    <cfRule type="expression" dxfId="14" priority="13">
      <formula>$C$20&lt;&gt;""</formula>
    </cfRule>
  </conditionalFormatting>
  <conditionalFormatting sqref="B21">
    <cfRule type="expression" dxfId="13" priority="12">
      <formula>$C$21&lt;&gt;""</formula>
    </cfRule>
  </conditionalFormatting>
  <conditionalFormatting sqref="B22">
    <cfRule type="expression" dxfId="12" priority="11">
      <formula>$C$22&lt;&gt;""</formula>
    </cfRule>
  </conditionalFormatting>
  <conditionalFormatting sqref="B23">
    <cfRule type="expression" dxfId="11" priority="10">
      <formula>$C$23&lt;&gt;""</formula>
    </cfRule>
  </conditionalFormatting>
  <conditionalFormatting sqref="B24">
    <cfRule type="expression" dxfId="10" priority="9">
      <formula>$C$24&lt;&gt;""</formula>
    </cfRule>
  </conditionalFormatting>
  <conditionalFormatting sqref="B25">
    <cfRule type="expression" dxfId="9" priority="8">
      <formula>$C$25&lt;&gt;""</formula>
    </cfRule>
  </conditionalFormatting>
  <conditionalFormatting sqref="B26">
    <cfRule type="expression" dxfId="8" priority="7">
      <formula>$C$26&lt;&gt;""</formula>
    </cfRule>
  </conditionalFormatting>
  <conditionalFormatting sqref="B27">
    <cfRule type="expression" dxfId="7" priority="6">
      <formula>C27&lt;&gt;""</formula>
    </cfRule>
  </conditionalFormatting>
  <conditionalFormatting sqref="B28">
    <cfRule type="expression" dxfId="6" priority="151">
      <formula>$C$28&lt;&gt;""</formula>
    </cfRule>
  </conditionalFormatting>
  <conditionalFormatting sqref="B29:B48">
    <cfRule type="expression" dxfId="5" priority="108">
      <formula>C29&lt;&gt;""</formula>
    </cfRule>
  </conditionalFormatting>
  <conditionalFormatting sqref="C61:P61">
    <cfRule type="cellIs" dxfId="4" priority="169" operator="equal">
      <formula>0</formula>
    </cfRule>
  </conditionalFormatting>
  <conditionalFormatting sqref="D49 J49">
    <cfRule type="cellIs" dxfId="3" priority="1" stopIfTrue="1" operator="equal">
      <formula>0</formula>
    </cfRule>
  </conditionalFormatting>
  <conditionalFormatting sqref="D12:I12">
    <cfRule type="cellIs" dxfId="2" priority="128" operator="equal">
      <formula>0</formula>
    </cfRule>
  </conditionalFormatting>
  <conditionalFormatting sqref="H19:H48">
    <cfRule type="expression" dxfId="1" priority="2">
      <formula>I19&lt;&gt;""</formula>
    </cfRule>
  </conditionalFormatting>
  <conditionalFormatting sqref="K7 M7:M9">
    <cfRule type="containsErrors" dxfId="0" priority="75">
      <formula>ISERROR(K7)</formula>
    </cfRule>
  </conditionalFormatting>
  <dataValidations count="11">
    <dataValidation imeMode="halfAlpha" allowBlank="1" showInputMessage="1" showErrorMessage="1" sqref="F19:G48 L19:M48 G6:I6" xr:uid="{00000000-0002-0000-0000-000000000000}"/>
    <dataValidation imeMode="halfKatakana" allowBlank="1" showInputMessage="1" showErrorMessage="1" sqref="D19:D48 J19:J48" xr:uid="{00000000-0002-0000-0000-000001000000}"/>
    <dataValidation type="list" allowBlank="1" showInputMessage="1" showErrorMessage="1" sqref="M4" xr:uid="{00000000-0002-0000-0000-000002000000}">
      <formula1>$B$70:$B$74</formula1>
    </dataValidation>
    <dataValidation type="list" allowBlank="1" showInputMessage="1" showErrorMessage="1" sqref="G8:G9 D8:D9" xr:uid="{00000000-0002-0000-0000-000003000000}">
      <formula1>$P$63:$P$78</formula1>
    </dataValidation>
    <dataValidation imeMode="on" allowBlank="1" showInputMessage="1" showErrorMessage="1" sqref="C19:C48 I19:I48" xr:uid="{00000000-0002-0000-0000-000004000000}"/>
    <dataValidation type="list" imeMode="halfAlpha" allowBlank="1" showInputMessage="1" showErrorMessage="1" sqref="E19:E48 K19:K48" xr:uid="{00000000-0002-0000-0000-000005000000}">
      <formula1>$K$86:$K$98</formula1>
    </dataValidation>
    <dataValidation type="list" allowBlank="1" showInputMessage="1" showErrorMessage="1" sqref="K5" xr:uid="{00000000-0002-0000-0000-000006000000}">
      <formula1>"空知,札幌,道北,道央,小樽後志,苫小牧,室蘭地方,道南,十勝,オホーツク,釧路地方,道外,"</formula1>
    </dataValidation>
    <dataValidation type="list" allowBlank="1" showInputMessage="1" showErrorMessage="1" sqref="K4:L4" xr:uid="{00000000-0002-0000-0000-000007000000}">
      <formula1>$B$72:$B$75</formula1>
    </dataValidation>
    <dataValidation type="list" allowBlank="1" showInputMessage="1" showErrorMessage="1" sqref="G1:H2" xr:uid="{00000000-0002-0000-0000-000008000000}">
      <formula1>"記録会,選手権大会,競技大会"</formula1>
    </dataValidation>
    <dataValidation type="textLength" imeMode="hiragana" showInputMessage="1" showErrorMessage="1" sqref="G5:I5" xr:uid="{00000000-0002-0000-0000-000009000000}">
      <formula1>1</formula1>
      <formula2>15</formula2>
    </dataValidation>
    <dataValidation type="list" allowBlank="1" showInputMessage="1" showErrorMessage="1" sqref="D5:F5" xr:uid="{00000000-0002-0000-0000-00000A000000}">
      <formula1>IF($K$4="未就学",$B$86:$B$90,IF($K$4="小学",$B$93:$B$149,IF($K$4="中学",$E$86:$E$126,IF($K$4="高校",$H$86:$H$102,$H$113:$H$115))))</formula1>
    </dataValidation>
  </dataValidations>
  <printOptions horizontalCentered="1"/>
  <pageMargins left="0.31496062992125984" right="0.31496062992125984" top="0.55118110236220474" bottom="0.35433070866141736" header="0.31496062992125984" footer="0.31496062992125984"/>
  <pageSetup paperSize="9" scale="71" orientation="portrait" r:id="rId1"/>
  <ignoredErrors>
    <ignoredError sqref="F19:G48 L19:M48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B78"/>
  <sheetViews>
    <sheetView zoomScale="90" zoomScaleNormal="90" zoomScaleSheetLayoutView="40" workbookViewId="0">
      <selection sqref="A1:A2"/>
    </sheetView>
  </sheetViews>
  <sheetFormatPr defaultRowHeight="13.5"/>
  <cols>
    <col min="1" max="1" width="3.875" customWidth="1"/>
    <col min="2" max="2" width="8.625" customWidth="1"/>
    <col min="3" max="3" width="18.625" customWidth="1"/>
    <col min="4" max="4" width="8.625" customWidth="1"/>
    <col min="5" max="5" width="12.625" customWidth="1"/>
    <col min="6" max="6" width="10.625" customWidth="1"/>
    <col min="7" max="7" width="12.625" customWidth="1"/>
    <col min="8" max="9" width="10.625" customWidth="1"/>
    <col min="10" max="10" width="7.875" hidden="1" customWidth="1"/>
    <col min="11" max="11" width="10.625" customWidth="1"/>
    <col min="12" max="12" width="14.75" bestFit="1" customWidth="1"/>
    <col min="13" max="13" width="9.125" customWidth="1"/>
    <col min="14" max="14" width="8.875" customWidth="1"/>
    <col min="15" max="15" width="15.625" bestFit="1" customWidth="1"/>
    <col min="16" max="28" width="8.875" customWidth="1"/>
  </cols>
  <sheetData>
    <row r="1" spans="1:28" ht="15" customHeight="1">
      <c r="A1" s="377" t="s">
        <v>81</v>
      </c>
      <c r="B1" s="379" t="str">
        <f>IF(申込総括!$B$1="","",申込総括!$B$1)</f>
        <v/>
      </c>
      <c r="C1" s="383" t="str">
        <f>申込総括!C1</f>
        <v>｢ｽﾎﾟｰﾂの日｣記念　市民陸上</v>
      </c>
      <c r="D1" s="384"/>
      <c r="E1" s="384"/>
      <c r="F1" s="381" t="str">
        <f>申込総括!$G$1</f>
        <v>競技大会</v>
      </c>
      <c r="G1" s="382"/>
      <c r="H1" s="376" t="s">
        <v>73</v>
      </c>
    </row>
    <row r="2" spans="1:28" ht="15" customHeight="1">
      <c r="A2" s="378"/>
      <c r="B2" s="380"/>
      <c r="C2" s="383"/>
      <c r="D2" s="384"/>
      <c r="E2" s="384"/>
      <c r="F2" s="382"/>
      <c r="G2" s="382"/>
      <c r="H2" s="376"/>
    </row>
    <row r="3" spans="1:28" ht="20.100000000000001" customHeight="1">
      <c r="A3" s="364" t="s">
        <v>0</v>
      </c>
      <c r="B3" s="365"/>
      <c r="C3" s="368">
        <f>IF(申込総括!K6="","",申込総括!K6)</f>
        <v>45941</v>
      </c>
      <c r="D3" s="369"/>
    </row>
    <row r="4" spans="1:28" ht="20.100000000000001" customHeight="1">
      <c r="A4" s="374" t="s">
        <v>7</v>
      </c>
      <c r="B4" s="375"/>
      <c r="C4" s="366" t="str">
        <f>IF(申込総括!K4="","",申込総括!K4)</f>
        <v>小学</v>
      </c>
      <c r="D4" s="367"/>
    </row>
    <row r="5" spans="1:28" ht="20.100000000000001" customHeight="1">
      <c r="A5" s="371" t="s">
        <v>64</v>
      </c>
      <c r="B5" s="372"/>
      <c r="C5" s="366" t="str">
        <f>IF(申込総括!$D$4="","",申込総括!$D$4)</f>
        <v/>
      </c>
      <c r="D5" s="367"/>
    </row>
    <row r="6" spans="1:28" ht="20.100000000000001" customHeight="1">
      <c r="A6" s="370" t="s">
        <v>8</v>
      </c>
      <c r="B6" s="370"/>
      <c r="C6" s="373" t="str">
        <f>IF(申込総括!D6="","",申込総括!D6)</f>
        <v/>
      </c>
      <c r="D6" s="373"/>
    </row>
    <row r="7" spans="1:28" ht="20.100000000000001" customHeight="1"/>
    <row r="8" spans="1:28" ht="20.100000000000001" customHeight="1">
      <c r="A8" s="10" t="s">
        <v>61</v>
      </c>
      <c r="B8" s="11" t="s">
        <v>60</v>
      </c>
      <c r="C8" s="12" t="s">
        <v>62</v>
      </c>
      <c r="D8" s="13"/>
      <c r="I8" s="42" t="str">
        <f>CONCATENATE(C4,B8)</f>
        <v>小学男子</v>
      </c>
    </row>
    <row r="9" spans="1:28" ht="24.95" customHeight="1" thickBot="1">
      <c r="A9" s="14" t="s">
        <v>9</v>
      </c>
      <c r="B9" s="15" t="s">
        <v>29</v>
      </c>
      <c r="C9" s="16" t="s">
        <v>10</v>
      </c>
      <c r="D9" s="16" t="s">
        <v>3</v>
      </c>
      <c r="E9" s="259" t="s">
        <v>409</v>
      </c>
      <c r="F9" s="260" t="s">
        <v>11</v>
      </c>
      <c r="G9" s="259" t="s">
        <v>409</v>
      </c>
      <c r="H9" s="260" t="s">
        <v>11</v>
      </c>
      <c r="J9" s="17" t="s">
        <v>72</v>
      </c>
    </row>
    <row r="10" spans="1:28" s="39" customFormat="1" ht="21.95" customHeight="1">
      <c r="A10" s="60">
        <v>1</v>
      </c>
      <c r="B10" s="192" t="str">
        <f>IF(申込総括!B19="","",申込総括!B19)</f>
        <v/>
      </c>
      <c r="C10" s="194" t="str">
        <f>IF(申込総括!C19="","",申込総括!C19)</f>
        <v/>
      </c>
      <c r="D10" s="194" t="str">
        <f>IF(申込総括!E19="","",申込総括!E19)</f>
        <v/>
      </c>
      <c r="E10" s="190"/>
      <c r="F10" s="257"/>
      <c r="G10" s="190"/>
      <c r="H10" s="276"/>
      <c r="J10" s="24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</row>
    <row r="11" spans="1:28" s="39" customFormat="1" ht="21.95" customHeight="1">
      <c r="A11" s="61">
        <v>2</v>
      </c>
      <c r="B11" s="192" t="str">
        <f>IF(申込総括!B20="","",申込総括!B20)</f>
        <v/>
      </c>
      <c r="C11" s="194" t="str">
        <f>IF(申込総括!C20="","",申込総括!C20)</f>
        <v/>
      </c>
      <c r="D11" s="194" t="str">
        <f>IF(申込総括!E20="","",申込総括!E20)</f>
        <v/>
      </c>
      <c r="E11" s="191"/>
      <c r="F11" s="3"/>
      <c r="G11" s="191"/>
      <c r="H11" s="124"/>
      <c r="J11" s="25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</row>
    <row r="12" spans="1:28" s="39" customFormat="1" ht="21.95" customHeight="1">
      <c r="A12" s="61">
        <v>3</v>
      </c>
      <c r="B12" s="192" t="str">
        <f>IF(申込総括!B21="","",申込総括!B21)</f>
        <v/>
      </c>
      <c r="C12" s="194" t="str">
        <f>IF(申込総括!C21="","",申込総括!C21)</f>
        <v/>
      </c>
      <c r="D12" s="194" t="str">
        <f>IF(申込総括!E21="","",申込総括!E21)</f>
        <v/>
      </c>
      <c r="E12" s="191"/>
      <c r="F12" s="3"/>
      <c r="G12" s="191"/>
      <c r="H12" s="124"/>
      <c r="J12" s="25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</row>
    <row r="13" spans="1:28" s="39" customFormat="1" ht="21.95" customHeight="1">
      <c r="A13" s="61">
        <v>4</v>
      </c>
      <c r="B13" s="192" t="str">
        <f>IF(申込総括!B22="","",申込総括!B22)</f>
        <v/>
      </c>
      <c r="C13" s="194" t="str">
        <f>IF(申込総括!C22="","",申込総括!C22)</f>
        <v/>
      </c>
      <c r="D13" s="194" t="str">
        <f>IF(申込総括!E22="","",申込総括!E22)</f>
        <v/>
      </c>
      <c r="E13" s="191"/>
      <c r="F13" s="3"/>
      <c r="G13" s="191"/>
      <c r="H13" s="124"/>
      <c r="J13" s="25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</row>
    <row r="14" spans="1:28" s="39" customFormat="1" ht="21.95" customHeight="1">
      <c r="A14" s="61">
        <v>5</v>
      </c>
      <c r="B14" s="192" t="str">
        <f>IF(申込総括!B23="","",申込総括!B23)</f>
        <v/>
      </c>
      <c r="C14" s="194" t="str">
        <f>IF(申込総括!C23="","",申込総括!C23)</f>
        <v/>
      </c>
      <c r="D14" s="194" t="str">
        <f>IF(申込総括!E23="","",申込総括!E23)</f>
        <v/>
      </c>
      <c r="E14" s="191"/>
      <c r="F14" s="3"/>
      <c r="G14" s="191"/>
      <c r="H14" s="124"/>
      <c r="J14" s="25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</row>
    <row r="15" spans="1:28" s="39" customFormat="1" ht="21.95" customHeight="1">
      <c r="A15" s="61">
        <v>6</v>
      </c>
      <c r="B15" s="192" t="str">
        <f>IF(申込総括!B24="","",申込総括!B24)</f>
        <v/>
      </c>
      <c r="C15" s="194" t="str">
        <f>IF(申込総括!C24="","",申込総括!C24)</f>
        <v/>
      </c>
      <c r="D15" s="194" t="str">
        <f>IF(申込総括!E24="","",申込総括!E24)</f>
        <v/>
      </c>
      <c r="E15" s="191"/>
      <c r="F15" s="3"/>
      <c r="G15" s="191"/>
      <c r="H15" s="124"/>
      <c r="J15" s="2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</row>
    <row r="16" spans="1:28" s="39" customFormat="1" ht="21.95" customHeight="1">
      <c r="A16" s="61">
        <v>7</v>
      </c>
      <c r="B16" s="192" t="str">
        <f>IF(申込総括!B25="","",申込総括!B25)</f>
        <v/>
      </c>
      <c r="C16" s="194" t="str">
        <f>IF(申込総括!C25="","",申込総括!C25)</f>
        <v/>
      </c>
      <c r="D16" s="194" t="str">
        <f>IF(申込総括!E25="","",申込総括!E25)</f>
        <v/>
      </c>
      <c r="E16" s="191"/>
      <c r="F16" s="3"/>
      <c r="G16" s="191"/>
      <c r="H16" s="124"/>
      <c r="J16" s="25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</row>
    <row r="17" spans="1:28" s="39" customFormat="1" ht="21.95" customHeight="1">
      <c r="A17" s="61">
        <v>8</v>
      </c>
      <c r="B17" s="192" t="str">
        <f>IF(申込総括!B26="","",申込総括!B26)</f>
        <v/>
      </c>
      <c r="C17" s="194" t="str">
        <f>IF(申込総括!C26="","",申込総括!C26)</f>
        <v/>
      </c>
      <c r="D17" s="194" t="str">
        <f>IF(申込総括!E26="","",申込総括!E26)</f>
        <v/>
      </c>
      <c r="E17" s="191"/>
      <c r="F17" s="3"/>
      <c r="G17" s="191"/>
      <c r="H17" s="124"/>
      <c r="J17" s="25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</row>
    <row r="18" spans="1:28" s="39" customFormat="1" ht="21.95" customHeight="1">
      <c r="A18" s="61">
        <v>9</v>
      </c>
      <c r="B18" s="192" t="str">
        <f>IF(申込総括!B27="","",申込総括!B27)</f>
        <v/>
      </c>
      <c r="C18" s="194" t="str">
        <f>IF(申込総括!C27="","",申込総括!C27)</f>
        <v/>
      </c>
      <c r="D18" s="194" t="str">
        <f>IF(申込総括!E27="","",申込総括!E27)</f>
        <v/>
      </c>
      <c r="E18" s="191"/>
      <c r="F18" s="3"/>
      <c r="G18" s="191"/>
      <c r="H18" s="124"/>
      <c r="J18" s="25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</row>
    <row r="19" spans="1:28" s="39" customFormat="1" ht="21.95" customHeight="1">
      <c r="A19" s="61">
        <v>10</v>
      </c>
      <c r="B19" s="192" t="str">
        <f>IF(申込総括!B28="","",申込総括!B28)</f>
        <v/>
      </c>
      <c r="C19" s="194" t="str">
        <f>IF(申込総括!C28="","",申込総括!C28)</f>
        <v/>
      </c>
      <c r="D19" s="194" t="str">
        <f>IF(申込総括!E28="","",申込総括!E28)</f>
        <v/>
      </c>
      <c r="E19" s="191"/>
      <c r="F19" s="3"/>
      <c r="G19" s="191"/>
      <c r="H19" s="124"/>
      <c r="J19" s="25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</row>
    <row r="20" spans="1:28" s="39" customFormat="1" ht="21.95" customHeight="1">
      <c r="A20" s="61">
        <v>11</v>
      </c>
      <c r="B20" s="192" t="str">
        <f>IF(申込総括!B29="","",申込総括!B29)</f>
        <v/>
      </c>
      <c r="C20" s="194" t="str">
        <f>IF(申込総括!C29="","",申込総括!C29)</f>
        <v/>
      </c>
      <c r="D20" s="194" t="str">
        <f>IF(申込総括!E29="","",申込総括!E29)</f>
        <v/>
      </c>
      <c r="E20" s="191"/>
      <c r="F20" s="3"/>
      <c r="G20" s="191"/>
      <c r="H20" s="124"/>
      <c r="J20" s="25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</row>
    <row r="21" spans="1:28" s="39" customFormat="1" ht="21.95" customHeight="1">
      <c r="A21" s="61">
        <v>12</v>
      </c>
      <c r="B21" s="192" t="str">
        <f>IF(申込総括!B30="","",申込総括!B30)</f>
        <v/>
      </c>
      <c r="C21" s="194" t="str">
        <f>IF(申込総括!C30="","",申込総括!C30)</f>
        <v/>
      </c>
      <c r="D21" s="194" t="str">
        <f>IF(申込総括!E30="","",申込総括!E30)</f>
        <v/>
      </c>
      <c r="E21" s="191"/>
      <c r="F21" s="3"/>
      <c r="G21" s="191"/>
      <c r="H21" s="124"/>
      <c r="J21" s="25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</row>
    <row r="22" spans="1:28" s="39" customFormat="1" ht="21.95" customHeight="1">
      <c r="A22" s="61">
        <v>13</v>
      </c>
      <c r="B22" s="192" t="str">
        <f>IF(申込総括!B31="","",申込総括!B31)</f>
        <v/>
      </c>
      <c r="C22" s="194" t="str">
        <f>IF(申込総括!C31="","",申込総括!C31)</f>
        <v/>
      </c>
      <c r="D22" s="194" t="str">
        <f>IF(申込総括!E31="","",申込総括!E31)</f>
        <v/>
      </c>
      <c r="E22" s="191"/>
      <c r="F22" s="3"/>
      <c r="G22" s="191"/>
      <c r="H22" s="124"/>
      <c r="J22" s="25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</row>
    <row r="23" spans="1:28" s="39" customFormat="1" ht="21.95" customHeight="1">
      <c r="A23" s="61">
        <v>14</v>
      </c>
      <c r="B23" s="192" t="str">
        <f>IF(申込総括!B32="","",申込総括!B32)</f>
        <v/>
      </c>
      <c r="C23" s="194" t="str">
        <f>IF(申込総括!C32="","",申込総括!C32)</f>
        <v/>
      </c>
      <c r="D23" s="194" t="str">
        <f>IF(申込総括!E32="","",申込総括!E32)</f>
        <v/>
      </c>
      <c r="E23" s="191"/>
      <c r="F23" s="3"/>
      <c r="G23" s="191"/>
      <c r="H23" s="124"/>
      <c r="J23" s="25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</row>
    <row r="24" spans="1:28" s="39" customFormat="1" ht="21.95" customHeight="1">
      <c r="A24" s="61">
        <v>15</v>
      </c>
      <c r="B24" s="192" t="str">
        <f>IF(申込総括!B33="","",申込総括!B33)</f>
        <v/>
      </c>
      <c r="C24" s="194" t="str">
        <f>IF(申込総括!C33="","",申込総括!C33)</f>
        <v/>
      </c>
      <c r="D24" s="194" t="str">
        <f>IF(申込総括!E33="","",申込総括!E33)</f>
        <v/>
      </c>
      <c r="E24" s="191"/>
      <c r="F24" s="3"/>
      <c r="G24" s="191"/>
      <c r="H24" s="124"/>
      <c r="J24" s="25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</row>
    <row r="25" spans="1:28" s="39" customFormat="1" ht="21.95" customHeight="1">
      <c r="A25" s="61">
        <v>16</v>
      </c>
      <c r="B25" s="192" t="str">
        <f>IF(申込総括!B34="","",申込総括!B34)</f>
        <v/>
      </c>
      <c r="C25" s="194" t="str">
        <f>IF(申込総括!C34="","",申込総括!C34)</f>
        <v/>
      </c>
      <c r="D25" s="194" t="str">
        <f>IF(申込総括!E34="","",申込総括!E34)</f>
        <v/>
      </c>
      <c r="E25" s="191"/>
      <c r="F25" s="3"/>
      <c r="G25" s="191"/>
      <c r="H25" s="124"/>
      <c r="J25" s="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</row>
    <row r="26" spans="1:28" s="39" customFormat="1" ht="21.95" customHeight="1">
      <c r="A26" s="61">
        <v>17</v>
      </c>
      <c r="B26" s="192" t="str">
        <f>IF(申込総括!B35="","",申込総括!B35)</f>
        <v/>
      </c>
      <c r="C26" s="194" t="str">
        <f>IF(申込総括!C35="","",申込総括!C35)</f>
        <v/>
      </c>
      <c r="D26" s="194" t="str">
        <f>IF(申込総括!E35="","",申込総括!E35)</f>
        <v/>
      </c>
      <c r="E26" s="191"/>
      <c r="F26" s="3"/>
      <c r="G26" s="191"/>
      <c r="H26" s="124"/>
      <c r="J26" s="25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</row>
    <row r="27" spans="1:28" s="39" customFormat="1" ht="21.95" customHeight="1">
      <c r="A27" s="61">
        <v>18</v>
      </c>
      <c r="B27" s="192" t="str">
        <f>IF(申込総括!B36="","",申込総括!B36)</f>
        <v/>
      </c>
      <c r="C27" s="194" t="str">
        <f>IF(申込総括!C36="","",申込総括!C36)</f>
        <v/>
      </c>
      <c r="D27" s="194" t="str">
        <f>IF(申込総括!E36="","",申込総括!E36)</f>
        <v/>
      </c>
      <c r="E27" s="191"/>
      <c r="F27" s="3"/>
      <c r="G27" s="191"/>
      <c r="H27" s="124"/>
      <c r="J27" s="25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</row>
    <row r="28" spans="1:28" s="39" customFormat="1" ht="21.95" customHeight="1">
      <c r="A28" s="61">
        <v>19</v>
      </c>
      <c r="B28" s="192" t="str">
        <f>IF(申込総括!B37="","",申込総括!B37)</f>
        <v/>
      </c>
      <c r="C28" s="194" t="str">
        <f>IF(申込総括!C37="","",申込総括!C37)</f>
        <v/>
      </c>
      <c r="D28" s="194" t="str">
        <f>IF(申込総括!E37="","",申込総括!E37)</f>
        <v/>
      </c>
      <c r="E28" s="191"/>
      <c r="F28" s="3"/>
      <c r="G28" s="191"/>
      <c r="H28" s="124"/>
      <c r="J28" s="25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</row>
    <row r="29" spans="1:28" s="39" customFormat="1" ht="21.95" customHeight="1">
      <c r="A29" s="61">
        <v>20</v>
      </c>
      <c r="B29" s="192" t="str">
        <f>IF(申込総括!B38="","",申込総括!B38)</f>
        <v/>
      </c>
      <c r="C29" s="194" t="str">
        <f>IF(申込総括!C38="","",申込総括!C38)</f>
        <v/>
      </c>
      <c r="D29" s="194" t="str">
        <f>IF(申込総括!E38="","",申込総括!E38)</f>
        <v/>
      </c>
      <c r="E29" s="191"/>
      <c r="F29" s="3"/>
      <c r="G29" s="191"/>
      <c r="H29" s="124"/>
      <c r="J29" s="25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</row>
    <row r="30" spans="1:28" s="39" customFormat="1" ht="21.95" customHeight="1">
      <c r="A30" s="61">
        <v>21</v>
      </c>
      <c r="B30" s="192" t="str">
        <f>IF(申込総括!B39="","",申込総括!B39)</f>
        <v/>
      </c>
      <c r="C30" s="194" t="str">
        <f>IF(申込総括!C39="","",申込総括!C39)</f>
        <v/>
      </c>
      <c r="D30" s="194" t="str">
        <f>IF(申込総括!E39="","",申込総括!E39)</f>
        <v/>
      </c>
      <c r="E30" s="191"/>
      <c r="F30" s="3"/>
      <c r="G30" s="191"/>
      <c r="H30" s="124"/>
      <c r="J30" s="25" t="s">
        <v>14</v>
      </c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</row>
    <row r="31" spans="1:28" s="39" customFormat="1" ht="21.95" customHeight="1">
      <c r="A31" s="61">
        <v>22</v>
      </c>
      <c r="B31" s="192" t="str">
        <f>IF(申込総括!B40="","",申込総括!B40)</f>
        <v/>
      </c>
      <c r="C31" s="194" t="str">
        <f>IF(申込総括!C40="","",申込総括!C40)</f>
        <v/>
      </c>
      <c r="D31" s="194" t="str">
        <f>IF(申込総括!E40="","",申込総括!E40)</f>
        <v/>
      </c>
      <c r="E31" s="191"/>
      <c r="F31" s="3"/>
      <c r="G31" s="191"/>
      <c r="H31" s="124"/>
      <c r="J31" s="25" t="s">
        <v>14</v>
      </c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</row>
    <row r="32" spans="1:28" s="39" customFormat="1" ht="21.95" customHeight="1">
      <c r="A32" s="61">
        <v>23</v>
      </c>
      <c r="B32" s="192" t="str">
        <f>IF(申込総括!B41="","",申込総括!B41)</f>
        <v/>
      </c>
      <c r="C32" s="194" t="str">
        <f>IF(申込総括!C41="","",申込総括!C41)</f>
        <v/>
      </c>
      <c r="D32" s="194" t="str">
        <f>IF(申込総括!E41="","",申込総括!E41)</f>
        <v/>
      </c>
      <c r="E32" s="191"/>
      <c r="F32" s="3"/>
      <c r="G32" s="191"/>
      <c r="H32" s="124"/>
      <c r="J32" s="25" t="s">
        <v>14</v>
      </c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</row>
    <row r="33" spans="1:28" s="39" customFormat="1" ht="21.95" customHeight="1">
      <c r="A33" s="61">
        <v>24</v>
      </c>
      <c r="B33" s="192" t="str">
        <f>IF(申込総括!B42="","",申込総括!B42)</f>
        <v/>
      </c>
      <c r="C33" s="194" t="str">
        <f>IF(申込総括!C42="","",申込総括!C42)</f>
        <v/>
      </c>
      <c r="D33" s="194" t="str">
        <f>IF(申込総括!E42="","",申込総括!E42)</f>
        <v/>
      </c>
      <c r="E33" s="191"/>
      <c r="F33" s="3"/>
      <c r="G33" s="191"/>
      <c r="H33" s="124"/>
      <c r="J33" s="25" t="s">
        <v>14</v>
      </c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</row>
    <row r="34" spans="1:28" s="39" customFormat="1" ht="21.95" customHeight="1">
      <c r="A34" s="61">
        <v>25</v>
      </c>
      <c r="B34" s="192" t="str">
        <f>IF(申込総括!B43="","",申込総括!B43)</f>
        <v/>
      </c>
      <c r="C34" s="194" t="str">
        <f>IF(申込総括!C43="","",申込総括!C43)</f>
        <v/>
      </c>
      <c r="D34" s="194" t="str">
        <f>IF(申込総括!E43="","",申込総括!E43)</f>
        <v/>
      </c>
      <c r="E34" s="191"/>
      <c r="F34" s="3"/>
      <c r="G34" s="191"/>
      <c r="H34" s="124"/>
      <c r="J34" s="25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</row>
    <row r="35" spans="1:28" s="39" customFormat="1" ht="21.95" customHeight="1">
      <c r="A35" s="61">
        <v>26</v>
      </c>
      <c r="B35" s="192" t="str">
        <f>IF(申込総括!B44="","",申込総括!B44)</f>
        <v/>
      </c>
      <c r="C35" s="194" t="str">
        <f>IF(申込総括!C44="","",申込総括!C44)</f>
        <v/>
      </c>
      <c r="D35" s="194" t="str">
        <f>IF(申込総括!E44="","",申込総括!E44)</f>
        <v/>
      </c>
      <c r="E35" s="191"/>
      <c r="F35" s="3"/>
      <c r="G35" s="191"/>
      <c r="H35" s="124"/>
      <c r="J35" s="25" t="s">
        <v>14</v>
      </c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</row>
    <row r="36" spans="1:28" s="39" customFormat="1" ht="21.95" customHeight="1">
      <c r="A36" s="61">
        <v>27</v>
      </c>
      <c r="B36" s="192" t="str">
        <f>IF(申込総括!B45="","",申込総括!B45)</f>
        <v/>
      </c>
      <c r="C36" s="194" t="str">
        <f>IF(申込総括!C45="","",申込総括!C45)</f>
        <v/>
      </c>
      <c r="D36" s="194" t="str">
        <f>IF(申込総括!E45="","",申込総括!E45)</f>
        <v/>
      </c>
      <c r="E36" s="191"/>
      <c r="F36" s="3"/>
      <c r="G36" s="191"/>
      <c r="H36" s="124"/>
      <c r="J36" s="25" t="s">
        <v>14</v>
      </c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</row>
    <row r="37" spans="1:28" s="39" customFormat="1" ht="21.95" customHeight="1">
      <c r="A37" s="61">
        <v>28</v>
      </c>
      <c r="B37" s="192" t="str">
        <f>IF(申込総括!B46="","",申込総括!B46)</f>
        <v/>
      </c>
      <c r="C37" s="194" t="str">
        <f>IF(申込総括!C46="","",申込総括!C46)</f>
        <v/>
      </c>
      <c r="D37" s="194" t="str">
        <f>IF(申込総括!E46="","",申込総括!E46)</f>
        <v/>
      </c>
      <c r="E37" s="191"/>
      <c r="F37" s="3"/>
      <c r="G37" s="191"/>
      <c r="H37" s="124"/>
      <c r="J37" s="25" t="s">
        <v>14</v>
      </c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</row>
    <row r="38" spans="1:28" s="39" customFormat="1" ht="21.95" customHeight="1">
      <c r="A38" s="61">
        <v>29</v>
      </c>
      <c r="B38" s="192" t="str">
        <f>IF(申込総括!B47="","",申込総括!B47)</f>
        <v/>
      </c>
      <c r="C38" s="194" t="str">
        <f>IF(申込総括!C47="","",申込総括!C47)</f>
        <v/>
      </c>
      <c r="D38" s="194" t="str">
        <f>IF(申込総括!E47="","",申込総括!E47)</f>
        <v/>
      </c>
      <c r="E38" s="191"/>
      <c r="F38" s="124"/>
      <c r="G38" s="191"/>
      <c r="H38" s="124"/>
      <c r="J38" s="25" t="s">
        <v>14</v>
      </c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</row>
    <row r="39" spans="1:28" s="39" customFormat="1" ht="21.95" customHeight="1" thickBot="1">
      <c r="A39" s="62">
        <v>30</v>
      </c>
      <c r="B39" s="195" t="str">
        <f>IF(申込総括!B48="","",申込総括!B48)</f>
        <v/>
      </c>
      <c r="C39" s="196" t="str">
        <f>IF(申込総括!C48="","",申込総括!C48)</f>
        <v/>
      </c>
      <c r="D39" s="196" t="str">
        <f>IF(申込総括!E48="","",申込総括!E48)</f>
        <v/>
      </c>
      <c r="E39" s="189"/>
      <c r="F39" s="125"/>
      <c r="G39" s="189"/>
      <c r="H39" s="125"/>
      <c r="J39" s="21" t="s">
        <v>14</v>
      </c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</row>
    <row r="61" spans="5:18">
      <c r="E61" t="s">
        <v>503</v>
      </c>
      <c r="H61" t="s">
        <v>20</v>
      </c>
      <c r="I61" s="9"/>
      <c r="L61" t="s">
        <v>22</v>
      </c>
      <c r="M61" s="9"/>
      <c r="O61" t="s">
        <v>24</v>
      </c>
      <c r="P61" s="9"/>
    </row>
    <row r="62" spans="5:18">
      <c r="E62" s="95" t="s">
        <v>235</v>
      </c>
      <c r="F62" s="96" t="s">
        <v>236</v>
      </c>
      <c r="H62" s="95" t="s">
        <v>235</v>
      </c>
      <c r="I62" s="96" t="s">
        <v>236</v>
      </c>
      <c r="L62" s="95" t="s">
        <v>235</v>
      </c>
      <c r="M62" s="96" t="s">
        <v>236</v>
      </c>
      <c r="O62" s="95" t="s">
        <v>235</v>
      </c>
      <c r="P62" s="96" t="s">
        <v>236</v>
      </c>
      <c r="R62" s="164"/>
    </row>
    <row r="63" spans="5:18">
      <c r="E63" s="111" t="s">
        <v>387</v>
      </c>
      <c r="F63" s="110">
        <v>1</v>
      </c>
      <c r="G63" s="108"/>
      <c r="H63" s="111" t="s">
        <v>397</v>
      </c>
      <c r="I63" s="110">
        <v>15</v>
      </c>
      <c r="J63" s="108"/>
      <c r="K63" s="108"/>
      <c r="L63" s="111" t="s">
        <v>400</v>
      </c>
      <c r="M63" s="110">
        <v>21</v>
      </c>
      <c r="N63" s="108"/>
      <c r="O63" s="111" t="s">
        <v>513</v>
      </c>
      <c r="P63" s="110">
        <v>28</v>
      </c>
      <c r="R63" s="164"/>
    </row>
    <row r="64" spans="5:18">
      <c r="E64" s="111" t="s">
        <v>388</v>
      </c>
      <c r="F64" s="110">
        <v>2</v>
      </c>
      <c r="G64" s="108"/>
      <c r="H64" s="111" t="s">
        <v>504</v>
      </c>
      <c r="I64" s="110">
        <v>16</v>
      </c>
      <c r="J64" s="108"/>
      <c r="K64" s="108"/>
      <c r="L64" s="111" t="s">
        <v>507</v>
      </c>
      <c r="M64" s="110">
        <v>22</v>
      </c>
      <c r="N64" s="108"/>
      <c r="O64" s="111" t="s">
        <v>514</v>
      </c>
      <c r="P64" s="110">
        <v>29</v>
      </c>
      <c r="R64" s="164"/>
    </row>
    <row r="65" spans="5:19">
      <c r="E65" s="111" t="s">
        <v>389</v>
      </c>
      <c r="F65" s="110">
        <v>3</v>
      </c>
      <c r="G65" s="108"/>
      <c r="H65" s="111" t="s">
        <v>505</v>
      </c>
      <c r="I65" s="110">
        <v>17</v>
      </c>
      <c r="J65" s="108"/>
      <c r="K65" s="108"/>
      <c r="L65" s="111" t="s">
        <v>508</v>
      </c>
      <c r="M65" s="110">
        <v>23</v>
      </c>
      <c r="N65" s="108"/>
      <c r="O65" s="111" t="s">
        <v>515</v>
      </c>
      <c r="P65" s="110">
        <v>30</v>
      </c>
      <c r="R65" s="164"/>
    </row>
    <row r="66" spans="5:19">
      <c r="E66" s="111" t="s">
        <v>390</v>
      </c>
      <c r="F66" s="110">
        <v>4</v>
      </c>
      <c r="G66" s="108"/>
      <c r="H66" s="111" t="s">
        <v>506</v>
      </c>
      <c r="I66" s="110">
        <v>18</v>
      </c>
      <c r="J66" s="108"/>
      <c r="K66" s="108"/>
      <c r="L66" s="111" t="s">
        <v>509</v>
      </c>
      <c r="M66" s="110">
        <v>24</v>
      </c>
      <c r="N66" s="108"/>
      <c r="O66" s="111" t="s">
        <v>516</v>
      </c>
      <c r="P66" s="110">
        <v>31</v>
      </c>
      <c r="R66" s="164"/>
    </row>
    <row r="67" spans="5:19">
      <c r="E67" s="111" t="s">
        <v>391</v>
      </c>
      <c r="F67" s="110">
        <v>5</v>
      </c>
      <c r="G67" s="108"/>
      <c r="H67" s="111" t="s">
        <v>399</v>
      </c>
      <c r="I67" s="110">
        <v>19</v>
      </c>
      <c r="J67" s="108"/>
      <c r="K67" s="108"/>
      <c r="L67" s="111" t="s">
        <v>511</v>
      </c>
      <c r="M67" s="110">
        <v>25</v>
      </c>
      <c r="N67" s="108"/>
      <c r="O67" s="111" t="s">
        <v>517</v>
      </c>
      <c r="P67" s="110">
        <v>32</v>
      </c>
      <c r="R67" s="164"/>
    </row>
    <row r="68" spans="5:19">
      <c r="E68" s="111" t="s">
        <v>392</v>
      </c>
      <c r="F68" s="110">
        <v>6</v>
      </c>
      <c r="G68" s="108"/>
      <c r="H68" s="111" t="s">
        <v>510</v>
      </c>
      <c r="I68" s="110">
        <v>20</v>
      </c>
      <c r="J68" s="108"/>
      <c r="K68" s="108"/>
      <c r="L68" s="111" t="s">
        <v>402</v>
      </c>
      <c r="M68" s="110">
        <v>26</v>
      </c>
      <c r="N68" s="108"/>
      <c r="O68" s="111" t="s">
        <v>518</v>
      </c>
      <c r="P68" s="110">
        <v>33</v>
      </c>
      <c r="R68" s="164"/>
      <c r="S68" s="1"/>
    </row>
    <row r="69" spans="5:19">
      <c r="E69" s="111" t="s">
        <v>524</v>
      </c>
      <c r="F69" s="110">
        <v>7</v>
      </c>
      <c r="G69" s="108"/>
      <c r="H69" s="108"/>
      <c r="I69" s="110"/>
      <c r="J69" s="108"/>
      <c r="K69" s="108"/>
      <c r="L69" s="111" t="s">
        <v>512</v>
      </c>
      <c r="M69" s="110">
        <v>27</v>
      </c>
      <c r="N69" s="108"/>
      <c r="O69" s="111" t="s">
        <v>519</v>
      </c>
      <c r="P69" s="110">
        <v>34</v>
      </c>
      <c r="R69" s="164"/>
      <c r="S69" s="1"/>
    </row>
    <row r="70" spans="5:19">
      <c r="E70" s="111" t="s">
        <v>526</v>
      </c>
      <c r="F70" s="110">
        <v>8</v>
      </c>
      <c r="G70" s="108"/>
      <c r="H70" s="108"/>
      <c r="I70" s="110"/>
      <c r="J70" s="108"/>
      <c r="K70" s="108"/>
      <c r="M70" s="110"/>
      <c r="N70" s="108"/>
      <c r="P70" s="164"/>
      <c r="Q70" s="1"/>
    </row>
    <row r="71" spans="5:19">
      <c r="E71" s="111" t="s">
        <v>525</v>
      </c>
      <c r="F71" s="110">
        <v>9</v>
      </c>
      <c r="G71" s="108"/>
      <c r="I71" s="110"/>
      <c r="J71" s="108"/>
      <c r="K71" s="108"/>
      <c r="M71" s="110"/>
      <c r="N71" s="108"/>
    </row>
    <row r="72" spans="5:19">
      <c r="E72" s="111" t="s">
        <v>527</v>
      </c>
      <c r="F72" s="110">
        <v>10</v>
      </c>
      <c r="G72" s="108"/>
      <c r="I72" s="110"/>
      <c r="J72" s="108"/>
      <c r="K72" s="108"/>
      <c r="M72" s="110"/>
      <c r="N72" s="108"/>
    </row>
    <row r="73" spans="5:19">
      <c r="E73" s="111" t="s">
        <v>393</v>
      </c>
      <c r="F73" s="110">
        <v>11</v>
      </c>
      <c r="G73" s="108"/>
      <c r="I73" s="110"/>
      <c r="J73" s="108"/>
      <c r="K73" s="108"/>
      <c r="M73" s="110"/>
      <c r="N73" s="108"/>
    </row>
    <row r="74" spans="5:19">
      <c r="E74" s="111" t="s">
        <v>394</v>
      </c>
      <c r="F74" s="110">
        <v>12</v>
      </c>
      <c r="G74" s="108"/>
      <c r="I74" s="110"/>
      <c r="J74" s="108"/>
      <c r="K74" s="108"/>
      <c r="M74" s="110"/>
      <c r="N74" s="108"/>
    </row>
    <row r="75" spans="5:19">
      <c r="E75" s="111" t="s">
        <v>395</v>
      </c>
      <c r="F75" s="110">
        <v>13</v>
      </c>
      <c r="G75" s="108"/>
      <c r="I75" s="108"/>
      <c r="J75" s="108"/>
      <c r="K75" s="108"/>
      <c r="M75" s="109"/>
      <c r="N75" s="108"/>
    </row>
    <row r="76" spans="5:19">
      <c r="E76" s="111" t="s">
        <v>396</v>
      </c>
      <c r="F76" s="110">
        <v>14</v>
      </c>
      <c r="G76" s="108"/>
      <c r="I76" s="108"/>
      <c r="J76" s="108"/>
      <c r="K76" s="108"/>
      <c r="M76" s="109"/>
      <c r="N76" s="108"/>
    </row>
    <row r="77" spans="5:19">
      <c r="G77" s="108"/>
      <c r="J77" s="108"/>
      <c r="K77" s="108"/>
      <c r="M77" s="109"/>
      <c r="N77" s="108"/>
    </row>
    <row r="78" spans="5:19">
      <c r="G78" s="108"/>
      <c r="I78" s="9"/>
      <c r="J78" s="108"/>
      <c r="K78" s="108"/>
      <c r="M78" s="110"/>
      <c r="N78" s="108"/>
    </row>
  </sheetData>
  <mergeCells count="13">
    <mergeCell ref="H1:H2"/>
    <mergeCell ref="A1:A2"/>
    <mergeCell ref="B1:B2"/>
    <mergeCell ref="F1:G2"/>
    <mergeCell ref="C1:E2"/>
    <mergeCell ref="A3:B3"/>
    <mergeCell ref="C4:D4"/>
    <mergeCell ref="C3:D3"/>
    <mergeCell ref="A6:B6"/>
    <mergeCell ref="A5:B5"/>
    <mergeCell ref="C5:D5"/>
    <mergeCell ref="C6:D6"/>
    <mergeCell ref="A4:B4"/>
  </mergeCells>
  <phoneticPr fontId="1"/>
  <dataValidations count="4">
    <dataValidation type="list" allowBlank="1" showInputMessage="1" showErrorMessage="1" sqref="J10:J39" xr:uid="{00000000-0002-0000-0100-000000000000}">
      <formula1>"　,○,A,B,C"</formula1>
    </dataValidation>
    <dataValidation imeMode="halfAlpha" allowBlank="1" showInputMessage="1" showErrorMessage="1" sqref="F10:F39 H10:H39" xr:uid="{00000000-0002-0000-0100-000001000000}"/>
    <dataValidation type="list" allowBlank="1" showInputMessage="1" showErrorMessage="1" sqref="G10:G39 E11:E39" xr:uid="{00000000-0002-0000-0100-000002000000}">
      <formula1>IF($C$4="小学",$E$63:$E$76,IF($C$4="中学",$H$63:$H$68,IF($C$4="高校",$L$63:$L$69,$O$63:$O$69)))</formula1>
    </dataValidation>
    <dataValidation type="list" allowBlank="1" showInputMessage="1" showErrorMessage="1" sqref="E10" xr:uid="{011EAA32-2867-4220-B246-B6D5F6E6A21C}">
      <formula1>IF($C$4="小学",$E$63:$E$76,IF($C$4="中学",$H$63:$H$68,IF($C$4="高校",$L$63:$L$69,$O$63:$O$69)))</formula1>
    </dataValidation>
  </dataValidations>
  <printOptions horizontalCentered="1" verticalCentered="1"/>
  <pageMargins left="0.78740157480314965" right="0.31496062992125984" top="0.55118110236220474" bottom="0.35433070866141736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A76"/>
  <sheetViews>
    <sheetView zoomScale="90" zoomScaleNormal="90" zoomScaleSheetLayoutView="50" workbookViewId="0">
      <selection sqref="A1:A2"/>
    </sheetView>
  </sheetViews>
  <sheetFormatPr defaultRowHeight="13.5"/>
  <cols>
    <col min="1" max="1" width="3.875" customWidth="1"/>
    <col min="2" max="2" width="8.625" customWidth="1"/>
    <col min="3" max="3" width="18.625" customWidth="1"/>
    <col min="4" max="4" width="8.625" customWidth="1"/>
    <col min="5" max="5" width="12.625" customWidth="1"/>
    <col min="6" max="6" width="10.625" customWidth="1"/>
    <col min="7" max="7" width="12.625" customWidth="1"/>
    <col min="8" max="9" width="10.625" customWidth="1"/>
    <col min="10" max="10" width="10.625" hidden="1" customWidth="1"/>
    <col min="11" max="11" width="10.625" customWidth="1"/>
    <col min="12" max="14" width="8.875" customWidth="1"/>
    <col min="15" max="16" width="10.625" customWidth="1"/>
    <col min="17" max="27" width="8.875" customWidth="1"/>
  </cols>
  <sheetData>
    <row r="1" spans="1:27" ht="15" customHeight="1">
      <c r="A1" s="377" t="s">
        <v>81</v>
      </c>
      <c r="B1" s="379" t="str">
        <f>IF(申込総括!$B$1="","",申込総括!$B$1)</f>
        <v/>
      </c>
      <c r="C1" s="386" t="str">
        <f>申込総括!$C$1</f>
        <v>｢ｽﾎﾟｰﾂの日｣記念　市民陸上</v>
      </c>
      <c r="D1" s="387"/>
      <c r="E1" s="387"/>
      <c r="F1" s="381" t="str">
        <f>申込総括!$G$1</f>
        <v>競技大会</v>
      </c>
      <c r="G1" s="382"/>
      <c r="H1" s="388" t="s">
        <v>68</v>
      </c>
    </row>
    <row r="2" spans="1:27" ht="15" customHeight="1">
      <c r="A2" s="391"/>
      <c r="B2" s="379"/>
      <c r="C2" s="386"/>
      <c r="D2" s="387"/>
      <c r="E2" s="387"/>
      <c r="F2" s="382"/>
      <c r="G2" s="382"/>
      <c r="H2" s="388"/>
    </row>
    <row r="3" spans="1:27" ht="20.100000000000001" customHeight="1">
      <c r="A3" s="385" t="s">
        <v>0</v>
      </c>
      <c r="B3" s="385"/>
      <c r="C3" s="368">
        <f>IF(申込総括!K6="","",申込総括!K6)</f>
        <v>45941</v>
      </c>
      <c r="D3" s="369"/>
      <c r="E3" s="18"/>
    </row>
    <row r="4" spans="1:27" ht="20.100000000000001" customHeight="1">
      <c r="A4" s="393" t="s">
        <v>7</v>
      </c>
      <c r="B4" s="393"/>
      <c r="C4" s="366" t="str">
        <f>IF(申込総括!K4="","",申込総括!K4)</f>
        <v>小学</v>
      </c>
      <c r="D4" s="367"/>
    </row>
    <row r="5" spans="1:27" ht="20.100000000000001" customHeight="1">
      <c r="A5" s="392" t="s">
        <v>64</v>
      </c>
      <c r="B5" s="392"/>
      <c r="C5" s="366" t="str">
        <f>IF(申込総括!$D$4="","",申込総括!$D$4)</f>
        <v/>
      </c>
      <c r="D5" s="367"/>
    </row>
    <row r="6" spans="1:27" ht="20.100000000000001" customHeight="1">
      <c r="A6" s="370" t="s">
        <v>8</v>
      </c>
      <c r="B6" s="370"/>
      <c r="C6" s="389" t="str">
        <f>IF(申込総括!D6="","",申込総括!D6)</f>
        <v/>
      </c>
      <c r="D6" s="390"/>
    </row>
    <row r="7" spans="1:27" ht="20.100000000000001" customHeight="1"/>
    <row r="8" spans="1:27" ht="20.100000000000001" customHeight="1">
      <c r="A8" s="10" t="s">
        <v>61</v>
      </c>
      <c r="B8" s="11" t="s">
        <v>63</v>
      </c>
      <c r="C8" s="12" t="s">
        <v>62</v>
      </c>
      <c r="D8" s="13"/>
      <c r="E8" s="13"/>
      <c r="I8" s="19" t="str">
        <f>CONCATENATE(C4,B8)</f>
        <v>小学女子</v>
      </c>
    </row>
    <row r="9" spans="1:27" ht="24.95" customHeight="1" thickBot="1">
      <c r="A9" s="43" t="s">
        <v>9</v>
      </c>
      <c r="B9" s="44" t="s">
        <v>29</v>
      </c>
      <c r="C9" s="45" t="s">
        <v>10</v>
      </c>
      <c r="D9" s="46" t="s">
        <v>3</v>
      </c>
      <c r="E9" s="47" t="s">
        <v>410</v>
      </c>
      <c r="F9" s="48" t="s">
        <v>11</v>
      </c>
      <c r="G9" s="47" t="s">
        <v>410</v>
      </c>
      <c r="H9" s="48" t="s">
        <v>11</v>
      </c>
      <c r="J9" s="49" t="s">
        <v>65</v>
      </c>
    </row>
    <row r="10" spans="1:27" s="39" customFormat="1" ht="21.95" customHeight="1">
      <c r="A10" s="60">
        <v>1</v>
      </c>
      <c r="B10" s="192" t="str">
        <f>IF(申込総括!H19="","",申込総括!H19)</f>
        <v/>
      </c>
      <c r="C10" s="193" t="str">
        <f>IF(申込総括!I19="","",申込総括!I19)</f>
        <v/>
      </c>
      <c r="D10" s="193" t="str">
        <f>IF(申込総括!K19="","",申込総括!K19)</f>
        <v/>
      </c>
      <c r="E10" s="190"/>
      <c r="F10" s="257"/>
      <c r="G10" s="190"/>
      <c r="H10" s="276"/>
      <c r="J10" s="24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</row>
    <row r="11" spans="1:27" s="39" customFormat="1" ht="21.95" customHeight="1">
      <c r="A11" s="61">
        <v>2</v>
      </c>
      <c r="B11" s="192" t="str">
        <f>IF(申込総括!H20="","",申込総括!H20)</f>
        <v/>
      </c>
      <c r="C11" s="194" t="str">
        <f>IF(申込総括!I20="","",申込総括!I20)</f>
        <v/>
      </c>
      <c r="D11" s="194" t="str">
        <f>IF(申込総括!K20="","",申込総括!K20)</f>
        <v/>
      </c>
      <c r="E11" s="191"/>
      <c r="F11" s="3"/>
      <c r="G11" s="191"/>
      <c r="H11" s="124"/>
      <c r="J11" s="25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</row>
    <row r="12" spans="1:27" s="39" customFormat="1" ht="21.95" customHeight="1">
      <c r="A12" s="61">
        <v>3</v>
      </c>
      <c r="B12" s="192" t="str">
        <f>IF(申込総括!H21="","",申込総括!H21)</f>
        <v/>
      </c>
      <c r="C12" s="194" t="str">
        <f>IF(申込総括!I21="","",申込総括!I21)</f>
        <v/>
      </c>
      <c r="D12" s="194" t="str">
        <f>IF(申込総括!K21="","",申込総括!K21)</f>
        <v/>
      </c>
      <c r="E12" s="191"/>
      <c r="F12" s="3"/>
      <c r="G12" s="191"/>
      <c r="H12" s="124"/>
      <c r="J12" s="25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</row>
    <row r="13" spans="1:27" s="39" customFormat="1" ht="21.95" customHeight="1">
      <c r="A13" s="61">
        <v>4</v>
      </c>
      <c r="B13" s="192" t="str">
        <f>IF(申込総括!H22="","",申込総括!H22)</f>
        <v/>
      </c>
      <c r="C13" s="194" t="str">
        <f>IF(申込総括!I22="","",申込総括!I22)</f>
        <v/>
      </c>
      <c r="D13" s="194" t="str">
        <f>IF(申込総括!K22="","",申込総括!K22)</f>
        <v/>
      </c>
      <c r="E13" s="191"/>
      <c r="F13" s="3"/>
      <c r="G13" s="191"/>
      <c r="H13" s="124"/>
      <c r="J13" s="25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</row>
    <row r="14" spans="1:27" s="39" customFormat="1" ht="21.95" customHeight="1">
      <c r="A14" s="61">
        <v>5</v>
      </c>
      <c r="B14" s="192" t="str">
        <f>IF(申込総括!H23="","",申込総括!H23)</f>
        <v/>
      </c>
      <c r="C14" s="194" t="str">
        <f>IF(申込総括!I23="","",申込総括!I23)</f>
        <v/>
      </c>
      <c r="D14" s="194" t="str">
        <f>IF(申込総括!K23="","",申込総括!K23)</f>
        <v/>
      </c>
      <c r="E14" s="191"/>
      <c r="F14" s="3"/>
      <c r="G14" s="191"/>
      <c r="H14" s="124"/>
      <c r="J14" s="25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</row>
    <row r="15" spans="1:27" s="39" customFormat="1" ht="21.95" customHeight="1">
      <c r="A15" s="61">
        <v>6</v>
      </c>
      <c r="B15" s="192" t="str">
        <f>IF(申込総括!H24="","",申込総括!H24)</f>
        <v/>
      </c>
      <c r="C15" s="194" t="str">
        <f>IF(申込総括!I24="","",申込総括!I24)</f>
        <v/>
      </c>
      <c r="D15" s="194" t="str">
        <f>IF(申込総括!K24="","",申込総括!K24)</f>
        <v/>
      </c>
      <c r="E15" s="191"/>
      <c r="F15" s="3"/>
      <c r="G15" s="191"/>
      <c r="H15" s="124"/>
      <c r="J15" s="2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</row>
    <row r="16" spans="1:27" s="39" customFormat="1" ht="21.95" customHeight="1">
      <c r="A16" s="61">
        <v>7</v>
      </c>
      <c r="B16" s="192" t="str">
        <f>IF(申込総括!H25="","",申込総括!H25)</f>
        <v/>
      </c>
      <c r="C16" s="194" t="str">
        <f>IF(申込総括!I25="","",申込総括!I25)</f>
        <v/>
      </c>
      <c r="D16" s="194" t="str">
        <f>IF(申込総括!K25="","",申込総括!K25)</f>
        <v/>
      </c>
      <c r="E16" s="191"/>
      <c r="F16" s="3"/>
      <c r="G16" s="191"/>
      <c r="H16" s="124"/>
      <c r="J16" s="25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</row>
    <row r="17" spans="1:27" s="39" customFormat="1" ht="21.95" customHeight="1">
      <c r="A17" s="61">
        <v>8</v>
      </c>
      <c r="B17" s="192" t="str">
        <f>IF(申込総括!H26="","",申込総括!H26)</f>
        <v/>
      </c>
      <c r="C17" s="194" t="str">
        <f>IF(申込総括!I26="","",申込総括!I26)</f>
        <v/>
      </c>
      <c r="D17" s="194" t="str">
        <f>IF(申込総括!K26="","",申込総括!K26)</f>
        <v/>
      </c>
      <c r="E17" s="191"/>
      <c r="F17" s="3"/>
      <c r="G17" s="191"/>
      <c r="H17" s="124"/>
      <c r="J17" s="25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</row>
    <row r="18" spans="1:27" s="39" customFormat="1" ht="21.95" customHeight="1">
      <c r="A18" s="61">
        <v>9</v>
      </c>
      <c r="B18" s="192" t="str">
        <f>IF(申込総括!H27="","",申込総括!H27)</f>
        <v/>
      </c>
      <c r="C18" s="194" t="str">
        <f>IF(申込総括!I27="","",申込総括!I27)</f>
        <v/>
      </c>
      <c r="D18" s="194" t="str">
        <f>IF(申込総括!K27="","",申込総括!K27)</f>
        <v/>
      </c>
      <c r="E18" s="191"/>
      <c r="F18" s="3"/>
      <c r="G18" s="191"/>
      <c r="H18" s="124"/>
      <c r="J18" s="25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</row>
    <row r="19" spans="1:27" s="39" customFormat="1" ht="21.95" customHeight="1">
      <c r="A19" s="61">
        <v>10</v>
      </c>
      <c r="B19" s="192" t="str">
        <f>IF(申込総括!H28="","",申込総括!H28)</f>
        <v/>
      </c>
      <c r="C19" s="194" t="str">
        <f>IF(申込総括!I28="","",申込総括!I28)</f>
        <v/>
      </c>
      <c r="D19" s="194" t="str">
        <f>IF(申込総括!K28="","",申込総括!K28)</f>
        <v/>
      </c>
      <c r="E19" s="191"/>
      <c r="F19" s="3"/>
      <c r="G19" s="191"/>
      <c r="H19" s="124"/>
      <c r="J19" s="25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</row>
    <row r="20" spans="1:27" s="39" customFormat="1" ht="21.95" customHeight="1">
      <c r="A20" s="61">
        <v>11</v>
      </c>
      <c r="B20" s="192" t="str">
        <f>IF(申込総括!H29="","",申込総括!H29)</f>
        <v/>
      </c>
      <c r="C20" s="194" t="str">
        <f>IF(申込総括!I29="","",申込総括!I29)</f>
        <v/>
      </c>
      <c r="D20" s="194" t="str">
        <f>IF(申込総括!K29="","",申込総括!K29)</f>
        <v/>
      </c>
      <c r="E20" s="191"/>
      <c r="F20" s="3"/>
      <c r="G20" s="191"/>
      <c r="H20" s="124"/>
      <c r="J20" s="25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</row>
    <row r="21" spans="1:27" s="39" customFormat="1" ht="21.95" customHeight="1">
      <c r="A21" s="61">
        <v>12</v>
      </c>
      <c r="B21" s="192" t="str">
        <f>IF(申込総括!H30="","",申込総括!H30)</f>
        <v/>
      </c>
      <c r="C21" s="194" t="str">
        <f>IF(申込総括!I30="","",申込総括!I30)</f>
        <v/>
      </c>
      <c r="D21" s="194" t="str">
        <f>IF(申込総括!K30="","",申込総括!K30)</f>
        <v/>
      </c>
      <c r="E21" s="191"/>
      <c r="F21" s="3"/>
      <c r="G21" s="191"/>
      <c r="H21" s="124"/>
      <c r="J21" s="25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</row>
    <row r="22" spans="1:27" s="39" customFormat="1" ht="21.95" customHeight="1">
      <c r="A22" s="61">
        <v>13</v>
      </c>
      <c r="B22" s="192" t="str">
        <f>IF(申込総括!H31="","",申込総括!H31)</f>
        <v/>
      </c>
      <c r="C22" s="194" t="str">
        <f>IF(申込総括!I31="","",申込総括!I31)</f>
        <v/>
      </c>
      <c r="D22" s="194" t="str">
        <f>IF(申込総括!K31="","",申込総括!K31)</f>
        <v/>
      </c>
      <c r="E22" s="191"/>
      <c r="F22" s="3"/>
      <c r="G22" s="191"/>
      <c r="H22" s="124"/>
      <c r="J22" s="25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</row>
    <row r="23" spans="1:27" s="39" customFormat="1" ht="21.95" customHeight="1">
      <c r="A23" s="61">
        <v>14</v>
      </c>
      <c r="B23" s="192" t="str">
        <f>IF(申込総括!H32="","",申込総括!H32)</f>
        <v/>
      </c>
      <c r="C23" s="194" t="str">
        <f>IF(申込総括!I32="","",申込総括!I32)</f>
        <v/>
      </c>
      <c r="D23" s="194" t="str">
        <f>IF(申込総括!K32="","",申込総括!K32)</f>
        <v/>
      </c>
      <c r="E23" s="191"/>
      <c r="F23" s="3"/>
      <c r="G23" s="191"/>
      <c r="H23" s="124"/>
      <c r="J23" s="25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</row>
    <row r="24" spans="1:27" s="39" customFormat="1" ht="21.95" customHeight="1">
      <c r="A24" s="61">
        <v>15</v>
      </c>
      <c r="B24" s="192" t="str">
        <f>IF(申込総括!H33="","",申込総括!H33)</f>
        <v/>
      </c>
      <c r="C24" s="194" t="str">
        <f>IF(申込総括!I33="","",申込総括!I33)</f>
        <v/>
      </c>
      <c r="D24" s="194" t="str">
        <f>IF(申込総括!K33="","",申込総括!K33)</f>
        <v/>
      </c>
      <c r="E24" s="191"/>
      <c r="F24" s="3"/>
      <c r="G24" s="191"/>
      <c r="H24" s="124"/>
      <c r="J24" s="25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</row>
    <row r="25" spans="1:27" s="39" customFormat="1" ht="21.95" customHeight="1">
      <c r="A25" s="61">
        <v>16</v>
      </c>
      <c r="B25" s="192" t="str">
        <f>IF(申込総括!H34="","",申込総括!H34)</f>
        <v/>
      </c>
      <c r="C25" s="194" t="str">
        <f>IF(申込総括!I34="","",申込総括!I34)</f>
        <v/>
      </c>
      <c r="D25" s="194" t="str">
        <f>IF(申込総括!K34="","",申込総括!K34)</f>
        <v/>
      </c>
      <c r="E25" s="191"/>
      <c r="F25" s="3"/>
      <c r="G25" s="191"/>
      <c r="H25" s="124"/>
      <c r="J25" s="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</row>
    <row r="26" spans="1:27" s="39" customFormat="1" ht="21.95" customHeight="1">
      <c r="A26" s="61">
        <v>17</v>
      </c>
      <c r="B26" s="192" t="str">
        <f>IF(申込総括!H35="","",申込総括!H35)</f>
        <v/>
      </c>
      <c r="C26" s="194" t="str">
        <f>IF(申込総括!I35="","",申込総括!I35)</f>
        <v/>
      </c>
      <c r="D26" s="194" t="str">
        <f>IF(申込総括!K35="","",申込総括!K35)</f>
        <v/>
      </c>
      <c r="E26" s="191"/>
      <c r="F26" s="3"/>
      <c r="G26" s="191"/>
      <c r="H26" s="124"/>
      <c r="J26" s="25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</row>
    <row r="27" spans="1:27" s="39" customFormat="1" ht="21.95" customHeight="1">
      <c r="A27" s="61">
        <v>18</v>
      </c>
      <c r="B27" s="192" t="str">
        <f>IF(申込総括!H36="","",申込総括!H36)</f>
        <v/>
      </c>
      <c r="C27" s="194" t="str">
        <f>IF(申込総括!I36="","",申込総括!I36)</f>
        <v/>
      </c>
      <c r="D27" s="194" t="str">
        <f>IF(申込総括!K36="","",申込総括!K36)</f>
        <v/>
      </c>
      <c r="E27" s="191"/>
      <c r="F27" s="3"/>
      <c r="G27" s="191"/>
      <c r="H27" s="124"/>
      <c r="J27" s="25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</row>
    <row r="28" spans="1:27" s="39" customFormat="1" ht="21.95" customHeight="1">
      <c r="A28" s="61">
        <v>19</v>
      </c>
      <c r="B28" s="192" t="str">
        <f>IF(申込総括!H37="","",申込総括!H37)</f>
        <v/>
      </c>
      <c r="C28" s="194" t="str">
        <f>IF(申込総括!I37="","",申込総括!I37)</f>
        <v/>
      </c>
      <c r="D28" s="194" t="str">
        <f>IF(申込総括!K37="","",申込総括!K37)</f>
        <v/>
      </c>
      <c r="E28" s="191"/>
      <c r="F28" s="3"/>
      <c r="G28" s="191"/>
      <c r="H28" s="124"/>
      <c r="J28" s="25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</row>
    <row r="29" spans="1:27" s="39" customFormat="1" ht="21.95" customHeight="1">
      <c r="A29" s="61">
        <v>20</v>
      </c>
      <c r="B29" s="192" t="str">
        <f>IF(申込総括!H38="","",申込総括!H38)</f>
        <v/>
      </c>
      <c r="C29" s="194" t="str">
        <f>IF(申込総括!I38="","",申込総括!I38)</f>
        <v/>
      </c>
      <c r="D29" s="194" t="str">
        <f>IF(申込総括!K38="","",申込総括!K38)</f>
        <v/>
      </c>
      <c r="E29" s="191"/>
      <c r="F29" s="3"/>
      <c r="G29" s="191"/>
      <c r="H29" s="124"/>
      <c r="J29" s="25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0" spans="1:27" s="39" customFormat="1" ht="21.95" customHeight="1">
      <c r="A30" s="61">
        <v>21</v>
      </c>
      <c r="B30" s="192" t="str">
        <f>IF(申込総括!H39="","",申込総括!H39)</f>
        <v/>
      </c>
      <c r="C30" s="194" t="str">
        <f>IF(申込総括!I39="","",申込総括!I39)</f>
        <v/>
      </c>
      <c r="D30" s="194" t="str">
        <f>IF(申込総括!K39="","",申込総括!K39)</f>
        <v/>
      </c>
      <c r="E30" s="191"/>
      <c r="F30" s="3"/>
      <c r="G30" s="191"/>
      <c r="H30" s="124"/>
      <c r="J30" s="25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</row>
    <row r="31" spans="1:27" s="39" customFormat="1" ht="21.95" customHeight="1">
      <c r="A31" s="61">
        <v>22</v>
      </c>
      <c r="B31" s="192" t="str">
        <f>IF(申込総括!H40="","",申込総括!H40)</f>
        <v/>
      </c>
      <c r="C31" s="194" t="str">
        <f>IF(申込総括!I40="","",申込総括!I40)</f>
        <v/>
      </c>
      <c r="D31" s="194" t="str">
        <f>IF(申込総括!K40="","",申込総括!K40)</f>
        <v/>
      </c>
      <c r="E31" s="191"/>
      <c r="F31" s="3"/>
      <c r="G31" s="191"/>
      <c r="H31" s="124"/>
      <c r="J31" s="25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</row>
    <row r="32" spans="1:27" s="39" customFormat="1" ht="21.95" customHeight="1">
      <c r="A32" s="61">
        <v>23</v>
      </c>
      <c r="B32" s="192" t="str">
        <f>IF(申込総括!H41="","",申込総括!H41)</f>
        <v/>
      </c>
      <c r="C32" s="194" t="str">
        <f>IF(申込総括!I41="","",申込総括!I41)</f>
        <v/>
      </c>
      <c r="D32" s="194" t="str">
        <f>IF(申込総括!K41="","",申込総括!K41)</f>
        <v/>
      </c>
      <c r="E32" s="191"/>
      <c r="F32" s="3"/>
      <c r="G32" s="191"/>
      <c r="H32" s="124"/>
      <c r="J32" s="25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</row>
    <row r="33" spans="1:27" s="39" customFormat="1" ht="21.95" customHeight="1">
      <c r="A33" s="61">
        <v>24</v>
      </c>
      <c r="B33" s="192" t="str">
        <f>IF(申込総括!H42="","",申込総括!H42)</f>
        <v/>
      </c>
      <c r="C33" s="194" t="str">
        <f>IF(申込総括!I42="","",申込総括!I42)</f>
        <v/>
      </c>
      <c r="D33" s="194" t="str">
        <f>IF(申込総括!K42="","",申込総括!K42)</f>
        <v/>
      </c>
      <c r="E33" s="191"/>
      <c r="F33" s="3"/>
      <c r="G33" s="191"/>
      <c r="H33" s="124"/>
      <c r="J33" s="25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</row>
    <row r="34" spans="1:27" s="39" customFormat="1" ht="21.95" customHeight="1">
      <c r="A34" s="61">
        <v>25</v>
      </c>
      <c r="B34" s="192" t="str">
        <f>IF(申込総括!H43="","",申込総括!H43)</f>
        <v/>
      </c>
      <c r="C34" s="194" t="str">
        <f>IF(申込総括!I43="","",申込総括!I43)</f>
        <v/>
      </c>
      <c r="D34" s="194" t="str">
        <f>IF(申込総括!K43="","",申込総括!K43)</f>
        <v/>
      </c>
      <c r="E34" s="191"/>
      <c r="F34" s="3"/>
      <c r="G34" s="191"/>
      <c r="H34" s="124"/>
      <c r="J34" s="25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</row>
    <row r="35" spans="1:27" s="39" customFormat="1" ht="21.95" customHeight="1">
      <c r="A35" s="61">
        <v>26</v>
      </c>
      <c r="B35" s="192" t="str">
        <f>IF(申込総括!H44="","",申込総括!H44)</f>
        <v/>
      </c>
      <c r="C35" s="194" t="str">
        <f>IF(申込総括!I44="","",申込総括!I44)</f>
        <v/>
      </c>
      <c r="D35" s="194" t="str">
        <f>IF(申込総括!K44="","",申込総括!K44)</f>
        <v/>
      </c>
      <c r="E35" s="191"/>
      <c r="F35" s="3"/>
      <c r="G35" s="191"/>
      <c r="H35" s="124"/>
      <c r="J35" s="2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</row>
    <row r="36" spans="1:27" s="39" customFormat="1" ht="21.95" customHeight="1">
      <c r="A36" s="61">
        <v>27</v>
      </c>
      <c r="B36" s="192" t="str">
        <f>IF(申込総括!H45="","",申込総括!H45)</f>
        <v/>
      </c>
      <c r="C36" s="194" t="str">
        <f>IF(申込総括!I45="","",申込総括!I45)</f>
        <v/>
      </c>
      <c r="D36" s="194" t="str">
        <f>IF(申込総括!K45="","",申込総括!K45)</f>
        <v/>
      </c>
      <c r="E36" s="191"/>
      <c r="F36" s="3"/>
      <c r="G36" s="191"/>
      <c r="H36" s="124"/>
      <c r="J36" s="25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</row>
    <row r="37" spans="1:27" s="39" customFormat="1" ht="21.95" customHeight="1">
      <c r="A37" s="61">
        <v>28</v>
      </c>
      <c r="B37" s="192" t="str">
        <f>IF(申込総括!H46="","",申込総括!H46)</f>
        <v/>
      </c>
      <c r="C37" s="194" t="str">
        <f>IF(申込総括!I46="","",申込総括!I46)</f>
        <v/>
      </c>
      <c r="D37" s="194" t="str">
        <f>IF(申込総括!K46="","",申込総括!K46)</f>
        <v/>
      </c>
      <c r="E37" s="191"/>
      <c r="F37" s="3"/>
      <c r="G37" s="191"/>
      <c r="H37" s="124"/>
      <c r="J37" s="25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</row>
    <row r="38" spans="1:27" s="39" customFormat="1" ht="21.95" customHeight="1">
      <c r="A38" s="61">
        <v>29</v>
      </c>
      <c r="B38" s="192" t="str">
        <f>IF(申込総括!H47="","",申込総括!H47)</f>
        <v/>
      </c>
      <c r="C38" s="194" t="str">
        <f>IF(申込総括!I47="","",申込総括!I47)</f>
        <v/>
      </c>
      <c r="D38" s="194" t="str">
        <f>IF(申込総括!K47="","",申込総括!K47)</f>
        <v/>
      </c>
      <c r="E38" s="191"/>
      <c r="F38" s="124"/>
      <c r="G38" s="191"/>
      <c r="H38" s="124"/>
      <c r="J38" s="25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</row>
    <row r="39" spans="1:27" s="39" customFormat="1" ht="21.95" customHeight="1" thickBot="1">
      <c r="A39" s="62">
        <v>30</v>
      </c>
      <c r="B39" s="195" t="str">
        <f>IF(申込総括!H48="","",申込総括!H48)</f>
        <v/>
      </c>
      <c r="C39" s="196" t="str">
        <f>IF(申込総括!I48="","",申込総括!I48)</f>
        <v/>
      </c>
      <c r="D39" s="196" t="str">
        <f>IF(申込総括!K48="","",申込総括!K48)</f>
        <v/>
      </c>
      <c r="E39" s="189"/>
      <c r="F39" s="125"/>
      <c r="G39" s="189"/>
      <c r="H39" s="125"/>
      <c r="J39" s="21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</row>
    <row r="40" spans="1:27">
      <c r="B40" s="50"/>
      <c r="C40" s="50"/>
      <c r="D40" s="50"/>
      <c r="E40" s="50"/>
      <c r="F40" s="50"/>
      <c r="G40" s="50"/>
    </row>
    <row r="61" spans="5:18">
      <c r="E61" t="s">
        <v>26</v>
      </c>
      <c r="H61" t="s">
        <v>21</v>
      </c>
      <c r="I61" s="9"/>
      <c r="L61" t="s">
        <v>23</v>
      </c>
      <c r="M61" s="9"/>
      <c r="O61" t="s">
        <v>25</v>
      </c>
      <c r="P61" s="9"/>
    </row>
    <row r="62" spans="5:18">
      <c r="E62" s="95" t="s">
        <v>235</v>
      </c>
      <c r="F62" s="96" t="s">
        <v>236</v>
      </c>
      <c r="H62" s="95" t="s">
        <v>235</v>
      </c>
      <c r="I62" s="96" t="s">
        <v>236</v>
      </c>
      <c r="L62" s="95" t="s">
        <v>235</v>
      </c>
      <c r="M62" s="96" t="s">
        <v>236</v>
      </c>
      <c r="O62" s="95" t="s">
        <v>235</v>
      </c>
      <c r="P62" s="96" t="s">
        <v>236</v>
      </c>
      <c r="R62" s="164"/>
    </row>
    <row r="63" spans="5:18">
      <c r="E63" s="258" t="s">
        <v>387</v>
      </c>
      <c r="F63" s="110">
        <v>36</v>
      </c>
      <c r="G63" s="108"/>
      <c r="H63" s="258" t="s">
        <v>397</v>
      </c>
      <c r="I63" s="110">
        <v>48</v>
      </c>
      <c r="J63" s="108"/>
      <c r="K63" s="108"/>
      <c r="L63" s="258" t="s">
        <v>400</v>
      </c>
      <c r="M63" s="110">
        <v>54</v>
      </c>
      <c r="N63" s="108"/>
      <c r="O63" s="258" t="s">
        <v>513</v>
      </c>
      <c r="P63" s="110">
        <v>61</v>
      </c>
      <c r="R63" s="164"/>
    </row>
    <row r="64" spans="5:18">
      <c r="E64" s="258" t="s">
        <v>388</v>
      </c>
      <c r="F64" s="110">
        <v>37</v>
      </c>
      <c r="G64" s="108"/>
      <c r="H64" s="258" t="s">
        <v>504</v>
      </c>
      <c r="I64" s="110">
        <v>49</v>
      </c>
      <c r="J64" s="108"/>
      <c r="K64" s="108"/>
      <c r="L64" s="258" t="s">
        <v>507</v>
      </c>
      <c r="M64" s="110">
        <v>55</v>
      </c>
      <c r="N64" s="108"/>
      <c r="O64" s="258" t="s">
        <v>514</v>
      </c>
      <c r="P64" s="110">
        <v>62</v>
      </c>
      <c r="R64" s="164"/>
    </row>
    <row r="65" spans="5:19">
      <c r="E65" s="258" t="s">
        <v>389</v>
      </c>
      <c r="F65" s="110">
        <v>38</v>
      </c>
      <c r="G65" s="108"/>
      <c r="H65" s="258" t="s">
        <v>505</v>
      </c>
      <c r="I65" s="110">
        <v>50</v>
      </c>
      <c r="J65" s="108"/>
      <c r="K65" s="108"/>
      <c r="L65" s="258" t="s">
        <v>508</v>
      </c>
      <c r="M65" s="110">
        <v>56</v>
      </c>
      <c r="N65" s="108"/>
      <c r="O65" s="258" t="s">
        <v>515</v>
      </c>
      <c r="P65" s="110">
        <v>63</v>
      </c>
      <c r="R65" s="164"/>
    </row>
    <row r="66" spans="5:19">
      <c r="E66" s="258" t="s">
        <v>390</v>
      </c>
      <c r="F66" s="110">
        <v>39</v>
      </c>
      <c r="G66" s="108"/>
      <c r="H66" s="258" t="s">
        <v>506</v>
      </c>
      <c r="I66" s="110">
        <v>51</v>
      </c>
      <c r="J66" s="108"/>
      <c r="K66" s="108"/>
      <c r="L66" s="258" t="s">
        <v>509</v>
      </c>
      <c r="M66" s="110">
        <v>57</v>
      </c>
      <c r="N66" s="108"/>
      <c r="O66" s="258" t="s">
        <v>516</v>
      </c>
      <c r="P66" s="110">
        <v>64</v>
      </c>
      <c r="R66" s="164"/>
    </row>
    <row r="67" spans="5:19">
      <c r="E67" s="258" t="s">
        <v>391</v>
      </c>
      <c r="F67" s="110">
        <v>40</v>
      </c>
      <c r="G67" s="108"/>
      <c r="H67" s="258" t="s">
        <v>399</v>
      </c>
      <c r="I67" s="110">
        <v>52</v>
      </c>
      <c r="J67" s="108"/>
      <c r="K67" s="108"/>
      <c r="L67" s="258" t="s">
        <v>511</v>
      </c>
      <c r="M67" s="110">
        <v>58</v>
      </c>
      <c r="N67" s="108"/>
      <c r="O67" s="258" t="s">
        <v>517</v>
      </c>
      <c r="P67" s="110">
        <v>65</v>
      </c>
      <c r="R67" s="164"/>
    </row>
    <row r="68" spans="5:19">
      <c r="E68" s="258" t="s">
        <v>392</v>
      </c>
      <c r="F68" s="110">
        <v>41</v>
      </c>
      <c r="G68" s="108"/>
      <c r="H68" s="258" t="s">
        <v>406</v>
      </c>
      <c r="I68" s="110">
        <v>53</v>
      </c>
      <c r="J68" s="108"/>
      <c r="K68" s="108"/>
      <c r="L68" s="258" t="s">
        <v>402</v>
      </c>
      <c r="M68" s="110">
        <v>59</v>
      </c>
      <c r="N68" s="108"/>
      <c r="O68" s="258" t="s">
        <v>518</v>
      </c>
      <c r="P68" s="110">
        <v>66</v>
      </c>
      <c r="R68" s="164"/>
      <c r="S68" s="1"/>
    </row>
    <row r="69" spans="5:19">
      <c r="E69" s="258" t="s">
        <v>524</v>
      </c>
      <c r="F69" s="110">
        <v>42</v>
      </c>
      <c r="G69" s="108"/>
      <c r="J69" s="108"/>
      <c r="K69" s="108"/>
      <c r="L69" s="258" t="s">
        <v>522</v>
      </c>
      <c r="M69" s="110">
        <v>60</v>
      </c>
      <c r="N69" s="108"/>
      <c r="O69" s="258" t="s">
        <v>523</v>
      </c>
      <c r="P69" s="110">
        <v>67</v>
      </c>
      <c r="R69" s="164"/>
      <c r="S69" s="1"/>
    </row>
    <row r="70" spans="5:19">
      <c r="E70" s="258" t="s">
        <v>526</v>
      </c>
      <c r="F70" s="110">
        <v>43</v>
      </c>
      <c r="G70" s="108"/>
      <c r="J70" s="108"/>
      <c r="K70" s="108"/>
      <c r="M70" s="164"/>
      <c r="N70" s="1"/>
    </row>
    <row r="71" spans="5:19">
      <c r="E71" s="258" t="s">
        <v>528</v>
      </c>
      <c r="F71" s="110">
        <v>44</v>
      </c>
      <c r="G71" s="108"/>
      <c r="J71" s="108"/>
      <c r="K71" s="108"/>
    </row>
    <row r="72" spans="5:19">
      <c r="E72" s="258" t="s">
        <v>527</v>
      </c>
      <c r="F72" s="110">
        <v>45</v>
      </c>
      <c r="G72" s="108"/>
      <c r="J72" s="108"/>
      <c r="K72" s="108"/>
    </row>
    <row r="73" spans="5:19">
      <c r="E73" s="258" t="s">
        <v>393</v>
      </c>
      <c r="F73" s="110">
        <v>46</v>
      </c>
      <c r="G73" s="108"/>
      <c r="J73" s="108"/>
      <c r="K73" s="108"/>
    </row>
    <row r="74" spans="5:19">
      <c r="E74" s="258" t="s">
        <v>394</v>
      </c>
      <c r="F74" s="110">
        <v>47</v>
      </c>
      <c r="G74" s="108"/>
      <c r="J74" s="108"/>
      <c r="K74" s="108"/>
    </row>
    <row r="75" spans="5:19">
      <c r="E75" s="258" t="s">
        <v>395</v>
      </c>
      <c r="F75" s="110">
        <v>48</v>
      </c>
      <c r="G75" s="108"/>
      <c r="J75" s="108"/>
      <c r="K75" s="108"/>
    </row>
    <row r="76" spans="5:19">
      <c r="E76" s="258" t="s">
        <v>396</v>
      </c>
      <c r="F76" s="110">
        <v>49</v>
      </c>
      <c r="G76" s="108"/>
      <c r="J76" s="108"/>
      <c r="K76" s="108"/>
    </row>
  </sheetData>
  <mergeCells count="13">
    <mergeCell ref="A3:B3"/>
    <mergeCell ref="C3:D3"/>
    <mergeCell ref="C1:E2"/>
    <mergeCell ref="H1:H2"/>
    <mergeCell ref="A6:B6"/>
    <mergeCell ref="C6:D6"/>
    <mergeCell ref="A1:A2"/>
    <mergeCell ref="B1:B2"/>
    <mergeCell ref="A5:B5"/>
    <mergeCell ref="A4:B4"/>
    <mergeCell ref="F1:G2"/>
    <mergeCell ref="C4:D4"/>
    <mergeCell ref="C5:D5"/>
  </mergeCells>
  <phoneticPr fontId="1"/>
  <dataValidations count="3">
    <dataValidation imeMode="halfAlpha" allowBlank="1" showInputMessage="1" showErrorMessage="1" sqref="F10:F39 H10:H39" xr:uid="{00000000-0002-0000-0200-000000000000}"/>
    <dataValidation type="list" allowBlank="1" showInputMessage="1" showErrorMessage="1" sqref="J10:J39" xr:uid="{00000000-0002-0000-0200-000001000000}">
      <formula1>"　,○,A,B,C"</formula1>
    </dataValidation>
    <dataValidation type="list" allowBlank="1" showInputMessage="1" showErrorMessage="1" sqref="E10:E39 G10:G39" xr:uid="{00000000-0002-0000-0200-000002000000}">
      <formula1>IF($C$4="小学",$E$63:$E$76,IF($C$4="中学",$H$63:$H$68,IF($C$4="高校",$L$63:$L$69,$O$63:$O$69)))</formula1>
    </dataValidation>
  </dataValidations>
  <printOptions horizontalCentered="1" verticalCentered="1"/>
  <pageMargins left="0.78740157480314965" right="0.31496062992125984" top="0.55118110236220474" bottom="0.35433070866141736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21" sqref="D21"/>
    </sheetView>
  </sheetViews>
  <sheetFormatPr defaultRowHeight="13.5"/>
  <sheetData/>
  <phoneticPr fontId="29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"/>
  <sheetViews>
    <sheetView workbookViewId="0">
      <selection activeCell="L28" sqref="L28"/>
    </sheetView>
  </sheetViews>
  <sheetFormatPr defaultRowHeight="13.5"/>
  <sheetData/>
  <phoneticPr fontId="19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AW63"/>
  <sheetViews>
    <sheetView workbookViewId="0">
      <pane xSplit="6" ySplit="2" topLeftCell="G3" activePane="bottomRight" state="frozen"/>
      <selection pane="topRight" activeCell="G1" sqref="G1"/>
      <selection pane="bottomLeft" activeCell="A3" sqref="A3"/>
      <selection pane="bottomRight"/>
    </sheetView>
  </sheetViews>
  <sheetFormatPr defaultRowHeight="14.25"/>
  <cols>
    <col min="1" max="1" width="6.375" customWidth="1"/>
    <col min="2" max="2" width="7" customWidth="1"/>
    <col min="3" max="3" width="18.375" bestFit="1" customWidth="1"/>
    <col min="4" max="4" width="8.5" bestFit="1" customWidth="1"/>
    <col min="5" max="5" width="8.375" style="88" customWidth="1"/>
    <col min="6" max="7" width="15.625" style="89" customWidth="1"/>
    <col min="8" max="9" width="13" style="89" bestFit="1" customWidth="1"/>
    <col min="10" max="10" width="7.375" style="89" bestFit="1" customWidth="1"/>
    <col min="11" max="11" width="5.75" customWidth="1"/>
    <col min="12" max="12" width="4.875" style="127" customWidth="1"/>
    <col min="13" max="13" width="7.125" style="9" bestFit="1" customWidth="1"/>
    <col min="14" max="14" width="8.875" bestFit="1" customWidth="1"/>
    <col min="15" max="15" width="8.25" customWidth="1"/>
    <col min="16" max="16" width="9.875" bestFit="1" customWidth="1"/>
    <col min="17" max="17" width="9.375" style="9" customWidth="1"/>
    <col min="18" max="18" width="12.125" style="9" bestFit="1" customWidth="1"/>
    <col min="19" max="19" width="10.625" customWidth="1"/>
    <col min="20" max="20" width="18.625" style="151" customWidth="1"/>
    <col min="21" max="21" width="9.375" customWidth="1"/>
    <col min="22" max="22" width="12.125" customWidth="1"/>
    <col min="23" max="23" width="11.125" style="9" customWidth="1"/>
    <col min="24" max="24" width="16.625" customWidth="1"/>
    <col min="25" max="25" width="9.375" customWidth="1"/>
    <col min="26" max="26" width="11.125" style="9" customWidth="1"/>
    <col min="27" max="27" width="11.125" customWidth="1"/>
    <col min="28" max="28" width="16.625" customWidth="1"/>
    <col min="29" max="29" width="9.375" style="1" hidden="1" customWidth="1"/>
    <col min="30" max="30" width="11.125" style="1" hidden="1" customWidth="1"/>
    <col min="31" max="31" width="11.125" hidden="1" customWidth="1"/>
    <col min="32" max="32" width="16.625" hidden="1" customWidth="1"/>
    <col min="33" max="33" width="9.125" hidden="1" customWidth="1"/>
    <col min="34" max="35" width="11.125" hidden="1" customWidth="1"/>
    <col min="36" max="36" width="13.625" hidden="1" customWidth="1"/>
    <col min="37" max="37" width="2.625" style="213" bestFit="1" customWidth="1"/>
    <col min="39" max="39" width="5.875" style="9" customWidth="1"/>
    <col min="40" max="40" width="32.125" bestFit="1" customWidth="1"/>
    <col min="41" max="41" width="5.875" style="9" customWidth="1"/>
    <col min="43" max="46" width="9" customWidth="1"/>
    <col min="47" max="49" width="2.5" bestFit="1" customWidth="1"/>
  </cols>
  <sheetData>
    <row r="1" spans="1:49" s="126" customFormat="1" ht="41.25" thickBot="1">
      <c r="A1" s="128" t="s">
        <v>268</v>
      </c>
      <c r="B1" s="126" t="s">
        <v>269</v>
      </c>
      <c r="C1" s="128" t="s">
        <v>305</v>
      </c>
      <c r="D1" s="131" t="s">
        <v>283</v>
      </c>
      <c r="E1" s="126" t="s">
        <v>270</v>
      </c>
      <c r="F1" s="126" t="s">
        <v>298</v>
      </c>
      <c r="G1" s="126" t="s">
        <v>299</v>
      </c>
      <c r="H1" s="128" t="s">
        <v>300</v>
      </c>
      <c r="I1" s="128" t="s">
        <v>277</v>
      </c>
      <c r="J1" s="128" t="s">
        <v>278</v>
      </c>
      <c r="K1" s="128" t="s">
        <v>271</v>
      </c>
      <c r="L1" s="126" t="s">
        <v>3</v>
      </c>
      <c r="M1" s="128" t="s">
        <v>302</v>
      </c>
      <c r="N1" s="128" t="s">
        <v>303</v>
      </c>
      <c r="O1" s="126" t="s">
        <v>272</v>
      </c>
      <c r="P1" s="126" t="s">
        <v>285</v>
      </c>
      <c r="Q1" s="128" t="s">
        <v>273</v>
      </c>
      <c r="R1" s="128" t="s">
        <v>286</v>
      </c>
      <c r="S1" s="394" t="s">
        <v>306</v>
      </c>
      <c r="T1" s="394"/>
      <c r="U1" s="128" t="s">
        <v>287</v>
      </c>
      <c r="V1" s="128" t="s">
        <v>286</v>
      </c>
      <c r="W1" s="394" t="s">
        <v>306</v>
      </c>
      <c r="X1" s="394"/>
      <c r="Y1" s="126" t="s">
        <v>274</v>
      </c>
      <c r="Z1" s="128" t="s">
        <v>286</v>
      </c>
      <c r="AA1" s="394" t="s">
        <v>306</v>
      </c>
      <c r="AB1" s="394"/>
      <c r="AC1" s="165" t="s">
        <v>274</v>
      </c>
      <c r="AD1" s="128" t="s">
        <v>286</v>
      </c>
      <c r="AE1" s="126" t="s">
        <v>275</v>
      </c>
      <c r="AK1" s="212"/>
      <c r="AM1" s="128"/>
      <c r="AO1" s="128"/>
    </row>
    <row r="2" spans="1:49" s="126" customFormat="1" ht="40.5">
      <c r="A2" s="130" t="s">
        <v>244</v>
      </c>
      <c r="B2" s="130" t="s">
        <v>245</v>
      </c>
      <c r="C2" s="126" t="s">
        <v>246</v>
      </c>
      <c r="D2" s="1" t="s">
        <v>247</v>
      </c>
      <c r="E2" s="129" t="s">
        <v>248</v>
      </c>
      <c r="F2" s="129" t="s">
        <v>249</v>
      </c>
      <c r="G2" s="129" t="s">
        <v>250</v>
      </c>
      <c r="H2" s="129" t="s">
        <v>251</v>
      </c>
      <c r="I2" s="126" t="s">
        <v>252</v>
      </c>
      <c r="J2" s="130" t="s">
        <v>253</v>
      </c>
      <c r="K2" s="188" t="s">
        <v>276</v>
      </c>
      <c r="L2" s="129" t="s">
        <v>3</v>
      </c>
      <c r="M2" s="130" t="s">
        <v>301</v>
      </c>
      <c r="N2" s="130" t="s">
        <v>254</v>
      </c>
      <c r="O2" s="129" t="s">
        <v>255</v>
      </c>
      <c r="P2" s="130" t="s">
        <v>284</v>
      </c>
      <c r="Q2" s="129" t="s">
        <v>256</v>
      </c>
      <c r="R2" s="130" t="s">
        <v>257</v>
      </c>
      <c r="S2" s="126" t="s">
        <v>297</v>
      </c>
      <c r="T2" s="150" t="s">
        <v>258</v>
      </c>
      <c r="U2" s="129" t="s">
        <v>259</v>
      </c>
      <c r="V2" s="129" t="s">
        <v>296</v>
      </c>
      <c r="W2" s="126" t="s">
        <v>260</v>
      </c>
      <c r="X2" s="126" t="s">
        <v>279</v>
      </c>
      <c r="Y2" s="129" t="s">
        <v>261</v>
      </c>
      <c r="Z2" s="129" t="s">
        <v>262</v>
      </c>
      <c r="AA2" s="126" t="s">
        <v>263</v>
      </c>
      <c r="AB2" s="126" t="s">
        <v>280</v>
      </c>
      <c r="AC2" s="166" t="s">
        <v>288</v>
      </c>
      <c r="AD2" s="129" t="s">
        <v>264</v>
      </c>
      <c r="AE2" s="126" t="s">
        <v>265</v>
      </c>
      <c r="AF2" s="126" t="s">
        <v>281</v>
      </c>
      <c r="AG2" s="126" t="s">
        <v>266</v>
      </c>
      <c r="AH2" s="126" t="s">
        <v>289</v>
      </c>
      <c r="AI2" s="126" t="s">
        <v>267</v>
      </c>
      <c r="AJ2" s="126" t="s">
        <v>282</v>
      </c>
      <c r="AK2" s="212"/>
      <c r="AM2" s="235" t="s">
        <v>290</v>
      </c>
      <c r="AN2" s="197" t="s">
        <v>235</v>
      </c>
      <c r="AO2" s="238" t="s">
        <v>290</v>
      </c>
      <c r="AP2" s="200" t="s">
        <v>321</v>
      </c>
      <c r="AU2" s="395" t="s">
        <v>322</v>
      </c>
      <c r="AV2" s="396"/>
      <c r="AW2" s="397"/>
    </row>
    <row r="3" spans="1:49" s="126" customFormat="1" ht="13.5">
      <c r="A3">
        <v>1</v>
      </c>
      <c r="B3" s="128" t="str">
        <f>IF(男子!$B10="","",VLOOKUP(申込総括!$D$5,CODE!F:G,2,0))</f>
        <v/>
      </c>
      <c r="C3" s="150" t="str">
        <f>IF(男子!$B10="","",VLOOKUP($B3,CODE!E:F,2,0))</f>
        <v/>
      </c>
      <c r="D3" s="1"/>
      <c r="E3" s="126" t="str">
        <f>IF(申込総括!$B19="","",申込総括!$B19)</f>
        <v/>
      </c>
      <c r="F3" s="126" t="str">
        <f>IF(申込総括!$C19="","",申込総括!$C19)</f>
        <v/>
      </c>
      <c r="G3" s="126" t="str">
        <f>IF(申込総括!$C19="","",申込総括!$D19)</f>
        <v/>
      </c>
      <c r="H3" s="126" t="str">
        <f>IF(申込総括!$C19="","",$F3)</f>
        <v/>
      </c>
      <c r="J3" s="128" t="str">
        <f>IF(申込総括!$C19="","","JPN")</f>
        <v/>
      </c>
      <c r="K3" s="132" t="str">
        <f>IF(申込総括!$C19="","","1")</f>
        <v/>
      </c>
      <c r="L3" s="132" t="str">
        <f>IF(申込総括!$C19="","",申込総括!$E19)</f>
        <v/>
      </c>
      <c r="M3" s="128"/>
      <c r="O3" s="128" t="str">
        <f>IF(申込総括!$C19="","",申込総括!$G19)</f>
        <v/>
      </c>
      <c r="P3" s="128" t="str">
        <f>IF(申込総括!$C19="","",49)</f>
        <v/>
      </c>
      <c r="Q3" s="128" t="str">
        <f>IF(男子!$E10="","",VLOOKUP(男子!$E10,CODE!$J:$K,2,0))</f>
        <v/>
      </c>
      <c r="R3" s="128" t="str">
        <f>IF(男子!$E10="","",男子!$F10)</f>
        <v/>
      </c>
      <c r="S3" s="171" t="str">
        <f>IF(男子!$E10="","",IF(申込総括!$B19=男子!$B10,男子!E10,""))</f>
        <v/>
      </c>
      <c r="T3" s="172" t="str">
        <f>IF(男子!$E10="","",IF(申込総括!$B19=男子!$B10,VLOOKUP($Q3,CODE!$R:$S,2,0)))</f>
        <v/>
      </c>
      <c r="U3" s="128" t="e">
        <f>IF(男子!#REF!="","",VLOOKUP(男子!#REF!,CODE!$J:$K,2,0))</f>
        <v>#REF!</v>
      </c>
      <c r="V3" s="128" t="e">
        <f>IF(男子!#REF!="","",男子!$H10)</f>
        <v>#REF!</v>
      </c>
      <c r="W3" s="96" t="e">
        <f>IF(男子!#REF!="","",IF(申込総括!$B19=男子!$B10,男子!#REF!,""))</f>
        <v>#REF!</v>
      </c>
      <c r="X3" s="172" t="e">
        <f>IF(男子!#REF!="","",IF(申込総括!$B19=男子!$B10,VLOOKUP($U3,CODE!$R:$S,2,0)))</f>
        <v>#REF!</v>
      </c>
      <c r="Y3" s="128" t="str">
        <f>IF(男子!$G10="","",VLOOKUP(男子!$G10,CODE!$J$44:$K$52,2,0))</f>
        <v/>
      </c>
      <c r="Z3" s="128" t="str">
        <f>IF(AA3="","",VLOOKUP(AA3,男子!#REF!,2,0))</f>
        <v/>
      </c>
      <c r="AA3" s="96" t="str">
        <f>IF(男子!$G10="","",IF(申込総括!$B19=男子!$B10,男子!G10,""))</f>
        <v/>
      </c>
      <c r="AB3" s="173" t="str">
        <f>IF(男子!$G10="","",IF(申込総括!$B19=男子!$B10,VLOOKUP($Y3,CODE!$R:$S,2,0)))</f>
        <v/>
      </c>
      <c r="AC3" s="165"/>
      <c r="AK3" s="212"/>
      <c r="AM3" s="236">
        <v>1</v>
      </c>
      <c r="AN3" s="198" t="s">
        <v>411</v>
      </c>
      <c r="AO3" s="236">
        <v>1</v>
      </c>
      <c r="AP3" s="201">
        <f>COUNTIF($Q$3:$Q$62,AO3)+COUNTIF($U$3:$U$62,AO3)</f>
        <v>0</v>
      </c>
      <c r="AU3" s="239"/>
      <c r="AV3" s="239"/>
      <c r="AW3" s="239"/>
    </row>
    <row r="4" spans="1:49" s="126" customFormat="1" ht="13.5">
      <c r="A4">
        <v>2</v>
      </c>
      <c r="B4" s="128" t="str">
        <f>IF(男子!$B11="","",VLOOKUP(申込総括!$D$5,CODE!F:G,2,0))</f>
        <v/>
      </c>
      <c r="C4" s="150" t="str">
        <f>IF(男子!$B11="","",VLOOKUP($B4,CODE!E:F,2,0))</f>
        <v/>
      </c>
      <c r="D4" s="1"/>
      <c r="E4" s="126" t="str">
        <f>IF(申込総括!$B20="","",申込総括!$B20)</f>
        <v/>
      </c>
      <c r="F4" s="126" t="str">
        <f>IF(申込総括!$C20="","",申込総括!$C20)</f>
        <v/>
      </c>
      <c r="G4" s="126" t="str">
        <f>IF(申込総括!$C20="","",申込総括!$D20)</f>
        <v/>
      </c>
      <c r="H4" s="126" t="str">
        <f>IF(申込総括!$C20="","",$F4)</f>
        <v/>
      </c>
      <c r="J4" s="128" t="str">
        <f>IF(申込総括!$C20="","","JPN")</f>
        <v/>
      </c>
      <c r="K4" s="132" t="str">
        <f>IF(申込総括!$C20="","","1")</f>
        <v/>
      </c>
      <c r="L4" s="132" t="str">
        <f>IF(申込総括!$C20="","",申込総括!$E20)</f>
        <v/>
      </c>
      <c r="M4" s="128"/>
      <c r="O4" s="128" t="str">
        <f>IF(申込総括!$C20="","",申込総括!$G20)</f>
        <v/>
      </c>
      <c r="P4" s="128" t="str">
        <f>IF(申込総括!$C20="","",49)</f>
        <v/>
      </c>
      <c r="Q4" s="128" t="str">
        <f>IF(男子!$E11="","",VLOOKUP(男子!$E11,CODE!$J:$K,2,0))</f>
        <v/>
      </c>
      <c r="R4" s="128" t="str">
        <f>IF(男子!$E11="","",男子!$F11)</f>
        <v/>
      </c>
      <c r="S4" s="171" t="str">
        <f>IF(男子!$E11="","",IF(申込総括!$B20=男子!$B11,男子!E11,""))</f>
        <v/>
      </c>
      <c r="T4" s="172" t="str">
        <f>IF(男子!$E11="","",IF(申込総括!$B20=男子!$B11,VLOOKUP($Q4,CODE!$R:$S,2,0)))</f>
        <v/>
      </c>
      <c r="U4" s="128" t="e">
        <f>IF(男子!#REF!="","",VLOOKUP(男子!#REF!,CODE!$J:$K,2,0))</f>
        <v>#REF!</v>
      </c>
      <c r="V4" s="128" t="e">
        <f>IF(男子!#REF!="","",男子!$F11)</f>
        <v>#REF!</v>
      </c>
      <c r="W4" s="96" t="e">
        <f>IF(男子!#REF!="","",IF(申込総括!$B20=男子!$B11,男子!#REF!,""))</f>
        <v>#REF!</v>
      </c>
      <c r="X4" s="172" t="e">
        <f>IF(男子!#REF!="","",IF(申込総括!$B20=男子!$B11,VLOOKUP($U4,CODE!$R:$S,2,0)))</f>
        <v>#REF!</v>
      </c>
      <c r="Y4" s="128" t="str">
        <f>IF(男子!$G11="","",VLOOKUP(男子!$G11,CODE!$J$44:$K$52,2,0))</f>
        <v/>
      </c>
      <c r="Z4" s="128" t="str">
        <f>IF(AA4="","",VLOOKUP(AA4,男子!#REF!,2,0))</f>
        <v/>
      </c>
      <c r="AA4" s="96" t="str">
        <f>IF(男子!$G11="","",IF(申込総括!$B20=男子!$B11,男子!G11,""))</f>
        <v/>
      </c>
      <c r="AB4" s="173" t="str">
        <f>IF(男子!$G11="","",IF(申込総括!$B20=男子!$B11,VLOOKUP($Y4,CODE!$R:$S,2,0)))</f>
        <v/>
      </c>
      <c r="AC4" s="165"/>
      <c r="AK4" s="212" t="str">
        <f>RIGHT(AA4,1)</f>
        <v/>
      </c>
      <c r="AM4" s="236">
        <v>2</v>
      </c>
      <c r="AN4" s="198" t="s">
        <v>412</v>
      </c>
      <c r="AO4" s="236">
        <v>2</v>
      </c>
      <c r="AP4" s="201">
        <f>COUNTIF($Q$3:$Q$62,AO4)+COUNTIF($U$3:$U$62,AO4)</f>
        <v>0</v>
      </c>
      <c r="AU4" s="239"/>
      <c r="AV4" s="239"/>
      <c r="AW4" s="239"/>
    </row>
    <row r="5" spans="1:49" s="126" customFormat="1" ht="13.5">
      <c r="A5">
        <v>3</v>
      </c>
      <c r="B5" s="128" t="str">
        <f>IF(男子!$B12="","",VLOOKUP(申込総括!$D$5,CODE!F:G,2,0))</f>
        <v/>
      </c>
      <c r="C5" s="150" t="str">
        <f>IF(男子!$B12="","",VLOOKUP($B5,CODE!E:F,2,0))</f>
        <v/>
      </c>
      <c r="D5" s="1"/>
      <c r="E5" s="126" t="str">
        <f>IF(申込総括!$B21="","",申込総括!$B21)</f>
        <v/>
      </c>
      <c r="F5" s="126" t="str">
        <f>IF(申込総括!$C21="","",申込総括!$C21)</f>
        <v/>
      </c>
      <c r="G5" s="126" t="str">
        <f>IF(申込総括!$C21="","",申込総括!$D21)</f>
        <v/>
      </c>
      <c r="H5" s="126" t="str">
        <f>IF(申込総括!$C21="","",$F5)</f>
        <v/>
      </c>
      <c r="J5" s="128" t="str">
        <f>IF(申込総括!$C21="","","JPN")</f>
        <v/>
      </c>
      <c r="K5" s="132" t="str">
        <f>IF(申込総括!$C21="","","1")</f>
        <v/>
      </c>
      <c r="L5" s="132" t="str">
        <f>IF(申込総括!$C21="","",申込総括!$E21)</f>
        <v/>
      </c>
      <c r="M5" s="128"/>
      <c r="O5" s="128" t="str">
        <f>IF(申込総括!$C21="","",申込総括!$G21)</f>
        <v/>
      </c>
      <c r="P5" s="128" t="str">
        <f>IF(申込総括!$C21="","",49)</f>
        <v/>
      </c>
      <c r="Q5" s="128" t="str">
        <f>IF(男子!$E12="","",VLOOKUP(男子!$E12,CODE!$J:$K,2,0))</f>
        <v/>
      </c>
      <c r="R5" s="128" t="str">
        <f>IF(男子!$E12="","",男子!$F12)</f>
        <v/>
      </c>
      <c r="S5" s="171" t="str">
        <f>IF(男子!$E12="","",IF(申込総括!$B21=男子!$B12,男子!E12,""))</f>
        <v/>
      </c>
      <c r="T5" s="172" t="str">
        <f>IF(男子!$E12="","",IF(申込総括!$B21=男子!$B12,VLOOKUP($Q5,CODE!$R:$S,2,0)))</f>
        <v/>
      </c>
      <c r="U5" s="128" t="e">
        <f>IF(男子!#REF!="","",VLOOKUP(男子!#REF!,CODE!$J:$K,2,0))</f>
        <v>#REF!</v>
      </c>
      <c r="V5" s="128" t="e">
        <f>IF(男子!#REF!="","",男子!$F12)</f>
        <v>#REF!</v>
      </c>
      <c r="W5" s="96" t="e">
        <f>IF(男子!#REF!="","",IF(申込総括!$B21=男子!$B12,男子!#REF!,""))</f>
        <v>#REF!</v>
      </c>
      <c r="X5" s="172" t="e">
        <f>IF(男子!#REF!="","",IF(申込総括!$B21=男子!$B12,VLOOKUP($U5,CODE!$R:$S,2,0)))</f>
        <v>#REF!</v>
      </c>
      <c r="Y5" s="128" t="str">
        <f>IF(男子!$G12="","",VLOOKUP(男子!$G12,CODE!$J$44:$K$52,2,0))</f>
        <v/>
      </c>
      <c r="Z5" s="128" t="str">
        <f>IF(AA5="","",VLOOKUP(AA5,男子!#REF!,2,0))</f>
        <v/>
      </c>
      <c r="AA5" s="96" t="str">
        <f>IF(男子!$G12="","",IF(申込総括!$B21=男子!$B12,男子!G12,""))</f>
        <v/>
      </c>
      <c r="AB5" s="173" t="str">
        <f>IF(男子!$G12="","",IF(申込総括!$B21=男子!$B12,VLOOKUP($Y5,CODE!$R:$S,2,0)))</f>
        <v/>
      </c>
      <c r="AC5" s="165"/>
      <c r="AK5" s="212" t="str">
        <f t="shared" ref="AK5:AK62" si="0">RIGHT(AA5,1)</f>
        <v/>
      </c>
      <c r="AM5" s="236">
        <v>3</v>
      </c>
      <c r="AN5" s="198" t="s">
        <v>413</v>
      </c>
      <c r="AO5" s="236">
        <v>3</v>
      </c>
      <c r="AP5" s="201">
        <f>COUNTIF($Q$3:$Q$62,AO5)+COUNTIF($U$3:$U$62,AO5)</f>
        <v>0</v>
      </c>
      <c r="AU5" s="239"/>
      <c r="AV5" s="239"/>
      <c r="AW5" s="239"/>
    </row>
    <row r="6" spans="1:49" s="126" customFormat="1" ht="13.5">
      <c r="A6">
        <v>4</v>
      </c>
      <c r="B6" s="128" t="str">
        <f>IF(男子!$B13="","",VLOOKUP(申込総括!$D$5,CODE!F:G,2,0))</f>
        <v/>
      </c>
      <c r="C6" s="150" t="str">
        <f>IF(男子!$B13="","",VLOOKUP($B6,CODE!E:F,2,0))</f>
        <v/>
      </c>
      <c r="D6" s="1"/>
      <c r="E6" s="126" t="str">
        <f>IF(申込総括!$B22="","",申込総括!$B22)</f>
        <v/>
      </c>
      <c r="F6" s="126" t="str">
        <f>IF(申込総括!$C22="","",申込総括!$C22)</f>
        <v/>
      </c>
      <c r="G6" s="126" t="str">
        <f>IF(申込総括!$C22="","",申込総括!$D22)</f>
        <v/>
      </c>
      <c r="H6" s="126" t="str">
        <f>IF(申込総括!$C22="","",$F6)</f>
        <v/>
      </c>
      <c r="J6" s="128" t="str">
        <f>IF(申込総括!$C22="","","JPN")</f>
        <v/>
      </c>
      <c r="K6" s="132" t="str">
        <f>IF(申込総括!$C22="","","1")</f>
        <v/>
      </c>
      <c r="L6" s="132" t="str">
        <f>IF(申込総括!$C22="","",申込総括!$E22)</f>
        <v/>
      </c>
      <c r="M6" s="128"/>
      <c r="O6" s="128" t="str">
        <f>IF(申込総括!$C22="","",申込総括!$G22)</f>
        <v/>
      </c>
      <c r="P6" s="128" t="str">
        <f>IF(申込総括!$C22="","",49)</f>
        <v/>
      </c>
      <c r="Q6" s="128" t="str">
        <f>IF(男子!$E13="","",VLOOKUP(男子!$E13,CODE!$J:$K,2,0))</f>
        <v/>
      </c>
      <c r="R6" s="128" t="str">
        <f>IF(男子!$E13="","",男子!$F13)</f>
        <v/>
      </c>
      <c r="S6" s="171" t="str">
        <f>IF(男子!$E13="","",IF(申込総括!$B22=男子!$B13,男子!E13,""))</f>
        <v/>
      </c>
      <c r="T6" s="172" t="str">
        <f>IF(男子!$E13="","",IF(申込総括!$B22=男子!$B13,VLOOKUP($Q6,CODE!$R:$S,2,0)))</f>
        <v/>
      </c>
      <c r="U6" s="128" t="e">
        <f>IF(男子!#REF!="","",VLOOKUP(男子!#REF!,CODE!$J:$K,2,0))</f>
        <v>#REF!</v>
      </c>
      <c r="V6" s="128" t="e">
        <f>IF(男子!#REF!="","",男子!$F13)</f>
        <v>#REF!</v>
      </c>
      <c r="W6" s="96" t="e">
        <f>IF(男子!#REF!="","",IF(申込総括!$B22=男子!$B13,男子!#REF!,""))</f>
        <v>#REF!</v>
      </c>
      <c r="X6" s="172" t="e">
        <f>IF(男子!#REF!="","",IF(申込総括!$B22=男子!$B13,VLOOKUP($U6,CODE!$R:$S,2,0)))</f>
        <v>#REF!</v>
      </c>
      <c r="Y6" s="128" t="str">
        <f>IF(男子!$G13="","",VLOOKUP(男子!$G13,CODE!$J$44:$K$52,2,0))</f>
        <v/>
      </c>
      <c r="Z6" s="128" t="str">
        <f>IF(AA6="","",VLOOKUP(AA6,男子!#REF!,2,0))</f>
        <v/>
      </c>
      <c r="AA6" s="96" t="str">
        <f>IF(男子!$G13="","",IF(申込総括!$B22=男子!$B13,男子!G13,""))</f>
        <v/>
      </c>
      <c r="AB6" s="173" t="str">
        <f>IF(男子!$G13="","",IF(申込総括!$B22=男子!$B13,VLOOKUP($Y6,CODE!$R:$S,2,0)))</f>
        <v/>
      </c>
      <c r="AC6" s="165"/>
      <c r="AK6" s="212" t="str">
        <f t="shared" si="0"/>
        <v/>
      </c>
      <c r="AM6" s="236">
        <v>4</v>
      </c>
      <c r="AN6" s="198" t="s">
        <v>414</v>
      </c>
      <c r="AO6" s="236">
        <v>4</v>
      </c>
      <c r="AP6" s="201">
        <f>COUNTIF($Q$3:$Q$62,AO6)+COUNTIF($U$3:$U$62,AO6)</f>
        <v>0</v>
      </c>
      <c r="AU6" s="239"/>
      <c r="AV6" s="239"/>
      <c r="AW6" s="239"/>
    </row>
    <row r="7" spans="1:49" s="126" customFormat="1" ht="13.5">
      <c r="A7">
        <v>5</v>
      </c>
      <c r="B7" s="128" t="str">
        <f>IF(男子!$B14="","",VLOOKUP(申込総括!$D$5,CODE!F:G,2,0))</f>
        <v/>
      </c>
      <c r="C7" s="150" t="str">
        <f>IF(男子!$B14="","",VLOOKUP($B7,CODE!E:F,2,0))</f>
        <v/>
      </c>
      <c r="D7" s="1"/>
      <c r="E7" s="126" t="str">
        <f>IF(申込総括!$B23="","",申込総括!$B23)</f>
        <v/>
      </c>
      <c r="F7" s="126" t="str">
        <f>IF(申込総括!$C23="","",申込総括!$C23)</f>
        <v/>
      </c>
      <c r="G7" s="126" t="str">
        <f>IF(申込総括!$C23="","",申込総括!$D23)</f>
        <v/>
      </c>
      <c r="H7" s="126" t="str">
        <f>IF(申込総括!$C23="","",$F7)</f>
        <v/>
      </c>
      <c r="J7" s="128" t="str">
        <f>IF(申込総括!$C23="","","JPN")</f>
        <v/>
      </c>
      <c r="K7" s="132" t="str">
        <f>IF(申込総括!$C23="","","1")</f>
        <v/>
      </c>
      <c r="L7" s="132" t="str">
        <f>IF(申込総括!$C23="","",申込総括!$E23)</f>
        <v/>
      </c>
      <c r="M7" s="128"/>
      <c r="O7" s="128" t="str">
        <f>IF(申込総括!$C23="","",申込総括!$G23)</f>
        <v/>
      </c>
      <c r="P7" s="128" t="str">
        <f>IF(申込総括!$C23="","",49)</f>
        <v/>
      </c>
      <c r="Q7" s="128" t="str">
        <f>IF(男子!$E14="","",VLOOKUP(男子!$E14,CODE!$J:$K,2,0))</f>
        <v/>
      </c>
      <c r="R7" s="128" t="str">
        <f>IF(男子!$E14="","",男子!$F14)</f>
        <v/>
      </c>
      <c r="S7" s="171" t="str">
        <f>IF(男子!$E14="","",IF(申込総括!$B23=男子!$B14,男子!E14,""))</f>
        <v/>
      </c>
      <c r="T7" s="172" t="str">
        <f>IF(男子!$E14="","",IF(申込総括!$B23=男子!$B14,VLOOKUP($Q7,CODE!$R:$S,2,0)))</f>
        <v/>
      </c>
      <c r="U7" s="128" t="e">
        <f>IF(男子!#REF!="","",VLOOKUP(男子!#REF!,CODE!$J:$K,2,0))</f>
        <v>#REF!</v>
      </c>
      <c r="V7" s="128" t="e">
        <f>IF(男子!#REF!="","",男子!$F14)</f>
        <v>#REF!</v>
      </c>
      <c r="W7" s="96" t="e">
        <f>IF(男子!#REF!="","",IF(申込総括!$B23=男子!$B14,男子!#REF!,""))</f>
        <v>#REF!</v>
      </c>
      <c r="X7" s="172" t="e">
        <f>IF(男子!#REF!="","",IF(申込総括!$B23=男子!$B14,VLOOKUP($U7,CODE!$R:$S,2,0)))</f>
        <v>#REF!</v>
      </c>
      <c r="Y7" s="128" t="str">
        <f>IF(男子!$G14="","",VLOOKUP(男子!$G14,CODE!$J$44:$K$52,2,0))</f>
        <v/>
      </c>
      <c r="Z7" s="128" t="str">
        <f>IF(AA7="","",VLOOKUP(AA7,男子!#REF!,2,0))</f>
        <v/>
      </c>
      <c r="AA7" s="96" t="str">
        <f>IF(男子!$G14="","",IF(申込総括!$B23=男子!$B14,男子!G14,""))</f>
        <v/>
      </c>
      <c r="AB7" s="173" t="str">
        <f>IF(男子!$G14="","",IF(申込総括!$B23=男子!$B14,VLOOKUP($Y7,CODE!$R:$S,2,0)))</f>
        <v/>
      </c>
      <c r="AC7" s="165"/>
      <c r="AK7" s="212" t="str">
        <f t="shared" si="0"/>
        <v/>
      </c>
      <c r="AM7" s="236">
        <v>5</v>
      </c>
      <c r="AN7" s="198" t="s">
        <v>415</v>
      </c>
      <c r="AO7" s="236">
        <v>5</v>
      </c>
      <c r="AP7" s="201">
        <f>COUNTIF($Q$3:$Q$62,AO7)+COUNTIF($U$3:$U$62,AO7)</f>
        <v>0</v>
      </c>
      <c r="AU7" s="239"/>
      <c r="AV7" s="239"/>
      <c r="AW7" s="239"/>
    </row>
    <row r="8" spans="1:49" s="126" customFormat="1" ht="13.5">
      <c r="A8">
        <v>6</v>
      </c>
      <c r="B8" s="128" t="str">
        <f>IF(男子!$B15="","",VLOOKUP(申込総括!$D$5,CODE!F:G,2,0))</f>
        <v/>
      </c>
      <c r="C8" s="150" t="str">
        <f>IF(男子!$B15="","",VLOOKUP($B8,CODE!E:F,2,0))</f>
        <v/>
      </c>
      <c r="D8" s="1"/>
      <c r="E8" s="126" t="str">
        <f>IF(申込総括!$B24="","",申込総括!$B24)</f>
        <v/>
      </c>
      <c r="F8" s="126" t="str">
        <f>IF(申込総括!$C24="","",申込総括!$C24)</f>
        <v/>
      </c>
      <c r="G8" s="126" t="str">
        <f>IF(申込総括!$C24="","",申込総括!$D24)</f>
        <v/>
      </c>
      <c r="H8" s="126" t="str">
        <f>IF(申込総括!$C24="","",$F8)</f>
        <v/>
      </c>
      <c r="J8" s="128" t="str">
        <f>IF(申込総括!$C24="","","JPN")</f>
        <v/>
      </c>
      <c r="K8" s="132" t="str">
        <f>IF(申込総括!$C24="","","1")</f>
        <v/>
      </c>
      <c r="L8" s="132" t="str">
        <f>IF(申込総括!$C24="","",申込総括!$E24)</f>
        <v/>
      </c>
      <c r="M8" s="128"/>
      <c r="O8" s="128" t="str">
        <f>IF(申込総括!$C24="","",申込総括!$G24)</f>
        <v/>
      </c>
      <c r="P8" s="128" t="str">
        <f>IF(申込総括!$C24="","",49)</f>
        <v/>
      </c>
      <c r="Q8" s="128" t="str">
        <f>IF(男子!$E15="","",VLOOKUP(男子!$E15,CODE!$J:$K,2,0))</f>
        <v/>
      </c>
      <c r="R8" s="128" t="str">
        <f>IF(男子!$E15="","",男子!$F15)</f>
        <v/>
      </c>
      <c r="S8" s="171" t="str">
        <f>IF(男子!$E15="","",IF(申込総括!$B24=男子!$B15,男子!E15,""))</f>
        <v/>
      </c>
      <c r="T8" s="172" t="str">
        <f>IF(男子!$E15="","",IF(申込総括!$B24=男子!$B15,VLOOKUP($Q8,CODE!$R:$S,2,0)))</f>
        <v/>
      </c>
      <c r="U8" s="128" t="e">
        <f>IF(男子!#REF!="","",VLOOKUP(男子!#REF!,CODE!$J:$K,2,0))</f>
        <v>#REF!</v>
      </c>
      <c r="V8" s="128" t="e">
        <f>IF(男子!#REF!="","",男子!$F15)</f>
        <v>#REF!</v>
      </c>
      <c r="W8" s="96" t="e">
        <f>IF(男子!#REF!="","",IF(申込総括!$B24=男子!$B15,男子!#REF!,""))</f>
        <v>#REF!</v>
      </c>
      <c r="X8" s="172" t="e">
        <f>IF(男子!#REF!="","",IF(申込総括!$B24=男子!$B15,VLOOKUP($U8,CODE!$R:$S,2,0)))</f>
        <v>#REF!</v>
      </c>
      <c r="Y8" s="128" t="str">
        <f>IF(男子!$G15="","",VLOOKUP(男子!$G15,CODE!$J$44:$K$52,2,0))</f>
        <v/>
      </c>
      <c r="Z8" s="128" t="str">
        <f>IF(AA8="","",VLOOKUP(AA8,男子!#REF!,2,0))</f>
        <v/>
      </c>
      <c r="AA8" s="96" t="str">
        <f>IF(男子!$G15="","",IF(申込総括!$B24=男子!$B15,男子!G15,""))</f>
        <v/>
      </c>
      <c r="AB8" s="173" t="str">
        <f>IF(男子!$G15="","",IF(申込総括!$B24=男子!$B15,VLOOKUP($Y8,CODE!$R:$S,2,0)))</f>
        <v/>
      </c>
      <c r="AC8" s="165"/>
      <c r="AK8" s="212" t="str">
        <f t="shared" si="0"/>
        <v/>
      </c>
      <c r="AM8" s="236">
        <v>6</v>
      </c>
      <c r="AN8" s="198" t="s">
        <v>416</v>
      </c>
      <c r="AO8" s="236">
        <v>6</v>
      </c>
      <c r="AP8" s="201">
        <f>IF(AU8&gt;3.9,1,0)+IF(AV8&gt;3.9,1,0)+IF(AW8&gt;3.9,1,0)</f>
        <v>0</v>
      </c>
      <c r="AU8" s="240"/>
      <c r="AV8" s="240"/>
      <c r="AW8" s="240"/>
    </row>
    <row r="9" spans="1:49" s="126" customFormat="1" ht="13.5">
      <c r="A9">
        <v>7</v>
      </c>
      <c r="B9" s="128" t="str">
        <f>IF(男子!$B16="","",VLOOKUP(申込総括!$D$5,CODE!F:G,2,0))</f>
        <v/>
      </c>
      <c r="C9" s="150" t="str">
        <f>IF(男子!$B16="","",VLOOKUP($B9,CODE!E:F,2,0))</f>
        <v/>
      </c>
      <c r="D9" s="1"/>
      <c r="E9" s="126" t="str">
        <f>IF(申込総括!$B25="","",申込総括!$B25)</f>
        <v/>
      </c>
      <c r="F9" s="126" t="str">
        <f>IF(申込総括!$C25="","",申込総括!$C25)</f>
        <v/>
      </c>
      <c r="G9" s="126" t="str">
        <f>IF(申込総括!$C25="","",申込総括!$D25)</f>
        <v/>
      </c>
      <c r="H9" s="126" t="str">
        <f>IF(申込総括!$C25="","",$F9)</f>
        <v/>
      </c>
      <c r="J9" s="128" t="str">
        <f>IF(申込総括!$C25="","","JPN")</f>
        <v/>
      </c>
      <c r="K9" s="132" t="str">
        <f>IF(申込総括!$C25="","","1")</f>
        <v/>
      </c>
      <c r="L9" s="132" t="str">
        <f>IF(申込総括!$C25="","",申込総括!$E25)</f>
        <v/>
      </c>
      <c r="M9" s="128"/>
      <c r="O9" s="128" t="str">
        <f>IF(申込総括!$C25="","",申込総括!$G25)</f>
        <v/>
      </c>
      <c r="P9" s="128" t="str">
        <f>IF(申込総括!$C25="","",49)</f>
        <v/>
      </c>
      <c r="Q9" s="128" t="str">
        <f>IF(男子!$E16="","",VLOOKUP(男子!$E16,CODE!$J:$K,2,0))</f>
        <v/>
      </c>
      <c r="R9" s="128" t="str">
        <f>IF(男子!$E16="","",男子!$F16)</f>
        <v/>
      </c>
      <c r="S9" s="171" t="str">
        <f>IF(男子!$E16="","",IF(申込総括!$B25=男子!$B16,男子!E16,""))</f>
        <v/>
      </c>
      <c r="T9" s="172" t="str">
        <f>IF(男子!$E16="","",IF(申込総括!$B25=男子!$B16,VLOOKUP($Q9,CODE!$R:$S,2,0)))</f>
        <v/>
      </c>
      <c r="U9" s="128" t="e">
        <f>IF(男子!#REF!="","",VLOOKUP(男子!#REF!,CODE!$J:$K,2,0))</f>
        <v>#REF!</v>
      </c>
      <c r="V9" s="128" t="e">
        <f>IF(男子!#REF!="","",男子!$F16)</f>
        <v>#REF!</v>
      </c>
      <c r="W9" s="96" t="e">
        <f>IF(男子!#REF!="","",IF(申込総括!$B25=男子!$B16,男子!#REF!,""))</f>
        <v>#REF!</v>
      </c>
      <c r="X9" s="172" t="e">
        <f>IF(男子!#REF!="","",IF(申込総括!$B25=男子!$B16,VLOOKUP($U9,CODE!$R:$S,2,0)))</f>
        <v>#REF!</v>
      </c>
      <c r="Y9" s="128" t="str">
        <f>IF(男子!$G16="","",VLOOKUP(男子!$G16,CODE!$J$44:$K$52,2,0))</f>
        <v/>
      </c>
      <c r="Z9" s="128" t="str">
        <f>IF(AA9="","",VLOOKUP(AA9,男子!#REF!,2,0))</f>
        <v/>
      </c>
      <c r="AA9" s="96" t="str">
        <f>IF(男子!$G16="","",IF(申込総括!$B25=男子!$B16,男子!G16,""))</f>
        <v/>
      </c>
      <c r="AB9" s="173" t="str">
        <f>IF(男子!$G16="","",IF(申込総括!$B25=男子!$B16,VLOOKUP($Y9,CODE!$R:$S,2,0)))</f>
        <v/>
      </c>
      <c r="AC9" s="165"/>
      <c r="AK9" s="212" t="str">
        <f t="shared" si="0"/>
        <v/>
      </c>
      <c r="AM9" s="236">
        <v>7</v>
      </c>
      <c r="AN9" s="198" t="s">
        <v>417</v>
      </c>
      <c r="AO9" s="236">
        <v>7</v>
      </c>
      <c r="AP9" s="201">
        <f>IF(AU9&gt;3.9,1,0)+IF(AV9&gt;3.9,1,0)+IF(AW9&gt;3.9,1,0)</f>
        <v>0</v>
      </c>
      <c r="AU9" s="240"/>
      <c r="AV9" s="240"/>
      <c r="AW9" s="240"/>
    </row>
    <row r="10" spans="1:49" s="126" customFormat="1" ht="13.5">
      <c r="A10">
        <v>8</v>
      </c>
      <c r="B10" s="128" t="str">
        <f>IF(男子!$B17="","",VLOOKUP(申込総括!$D$5,CODE!F:G,2,0))</f>
        <v/>
      </c>
      <c r="C10" s="150" t="str">
        <f>IF(男子!$B17="","",VLOOKUP($B10,CODE!E:F,2,0))</f>
        <v/>
      </c>
      <c r="D10" s="1"/>
      <c r="E10" s="126" t="str">
        <f>IF(申込総括!$B26="","",申込総括!$B26)</f>
        <v/>
      </c>
      <c r="F10" s="126" t="str">
        <f>IF(申込総括!$C26="","",申込総括!$C26)</f>
        <v/>
      </c>
      <c r="G10" s="126" t="str">
        <f>IF(申込総括!$C26="","",申込総括!$D26)</f>
        <v/>
      </c>
      <c r="H10" s="126" t="str">
        <f>IF(申込総括!$C26="","",$F10)</f>
        <v/>
      </c>
      <c r="J10" s="128" t="str">
        <f>IF(申込総括!$C26="","","JPN")</f>
        <v/>
      </c>
      <c r="K10" s="132" t="str">
        <f>IF(申込総括!$C26="","","1")</f>
        <v/>
      </c>
      <c r="L10" s="132" t="str">
        <f>IF(申込総括!$C26="","",申込総括!$E26)</f>
        <v/>
      </c>
      <c r="M10" s="128"/>
      <c r="O10" s="128" t="str">
        <f>IF(申込総括!$C26="","",申込総括!$G26)</f>
        <v/>
      </c>
      <c r="P10" s="128" t="str">
        <f>IF(申込総括!$C26="","",49)</f>
        <v/>
      </c>
      <c r="Q10" s="128" t="str">
        <f>IF(男子!$E17="","",VLOOKUP(男子!$E17,CODE!$J:$K,2,0))</f>
        <v/>
      </c>
      <c r="R10" s="128" t="str">
        <f>IF(男子!$E17="","",男子!$F17)</f>
        <v/>
      </c>
      <c r="S10" s="171" t="str">
        <f>IF(男子!$E17="","",IF(申込総括!$B26=男子!$B17,男子!E17,""))</f>
        <v/>
      </c>
      <c r="T10" s="172" t="str">
        <f>IF(男子!$E17="","",IF(申込総括!$B26=男子!$B17,VLOOKUP($Q10,CODE!$R:$S,2,0)))</f>
        <v/>
      </c>
      <c r="U10" s="128" t="e">
        <f>IF(男子!#REF!="","",VLOOKUP(男子!#REF!,CODE!$J:$K,2,0))</f>
        <v>#REF!</v>
      </c>
      <c r="V10" s="128" t="e">
        <f>IF(男子!#REF!="","",男子!$F17)</f>
        <v>#REF!</v>
      </c>
      <c r="W10" s="96" t="e">
        <f>IF(男子!#REF!="","",IF(申込総括!$B26=男子!$B17,男子!#REF!,""))</f>
        <v>#REF!</v>
      </c>
      <c r="X10" s="172" t="e">
        <f>IF(男子!#REF!="","",IF(申込総括!$B26=男子!$B17,VLOOKUP($U10,CODE!$R:$S,2,0)))</f>
        <v>#REF!</v>
      </c>
      <c r="Y10" s="128" t="str">
        <f>IF(男子!$G17="","",VLOOKUP(男子!$G17,CODE!$J$44:$K$52,2,0))</f>
        <v/>
      </c>
      <c r="Z10" s="128" t="str">
        <f>IF(AA10="","",VLOOKUP(AA10,男子!#REF!,2,0))</f>
        <v/>
      </c>
      <c r="AA10" s="96" t="str">
        <f>IF(男子!$G17="","",IF(申込総括!$B26=男子!$B17,男子!G17,""))</f>
        <v/>
      </c>
      <c r="AB10" s="173" t="str">
        <f>IF(男子!$G17="","",IF(申込総括!$B26=男子!$B17,VLOOKUP($Y10,CODE!$R:$S,2,0)))</f>
        <v/>
      </c>
      <c r="AC10" s="165"/>
      <c r="AK10" s="212" t="str">
        <f t="shared" si="0"/>
        <v/>
      </c>
      <c r="AM10" s="236">
        <v>8</v>
      </c>
      <c r="AN10" s="198" t="s">
        <v>418</v>
      </c>
      <c r="AO10" s="236">
        <v>8</v>
      </c>
      <c r="AP10" s="201">
        <f t="shared" ref="AP10:AP32" si="1">COUNTIF($Q$3:$Q$62,AO10)+COUNTIF($U$3:$U$62,AO10)</f>
        <v>0</v>
      </c>
      <c r="AU10" s="239"/>
      <c r="AV10" s="239"/>
      <c r="AW10" s="239"/>
    </row>
    <row r="11" spans="1:49" s="126" customFormat="1" ht="13.5">
      <c r="A11">
        <v>9</v>
      </c>
      <c r="B11" s="128" t="str">
        <f>IF(男子!$B18="","",VLOOKUP(申込総括!$D$5,CODE!F:G,2,0))</f>
        <v/>
      </c>
      <c r="C11" s="150" t="str">
        <f>IF(男子!$B18="","",VLOOKUP($B11,CODE!E:F,2,0))</f>
        <v/>
      </c>
      <c r="D11" s="1"/>
      <c r="E11" s="126" t="str">
        <f>IF(申込総括!$B27="","",申込総括!$B27)</f>
        <v/>
      </c>
      <c r="F11" s="126" t="str">
        <f>IF(申込総括!$C27="","",申込総括!$C27)</f>
        <v/>
      </c>
      <c r="G11" s="126" t="str">
        <f>IF(申込総括!$C27="","",申込総括!$D27)</f>
        <v/>
      </c>
      <c r="H11" s="126" t="str">
        <f>IF(申込総括!$C27="","",$F11)</f>
        <v/>
      </c>
      <c r="J11" s="128" t="str">
        <f>IF(申込総括!$C27="","","JPN")</f>
        <v/>
      </c>
      <c r="K11" s="132" t="str">
        <f>IF(申込総括!$C27="","","1")</f>
        <v/>
      </c>
      <c r="L11" s="132" t="str">
        <f>IF(申込総括!$C27="","",申込総括!$E27)</f>
        <v/>
      </c>
      <c r="M11" s="128"/>
      <c r="O11" s="128" t="str">
        <f>IF(申込総括!$C27="","",申込総括!$G27)</f>
        <v/>
      </c>
      <c r="P11" s="128" t="str">
        <f>IF(申込総括!$C27="","",49)</f>
        <v/>
      </c>
      <c r="Q11" s="128" t="str">
        <f>IF(男子!$E18="","",VLOOKUP(男子!$E18,CODE!$J:$K,2,0))</f>
        <v/>
      </c>
      <c r="R11" s="128" t="str">
        <f>IF(男子!$E18="","",男子!$F18)</f>
        <v/>
      </c>
      <c r="S11" s="171" t="str">
        <f>IF(男子!$E18="","",IF(申込総括!$B27=男子!$B18,男子!E18,""))</f>
        <v/>
      </c>
      <c r="T11" s="172" t="str">
        <f>IF(男子!$E18="","",IF(申込総括!$B27=男子!$B18,VLOOKUP($Q11,CODE!$R:$S,2,0)))</f>
        <v/>
      </c>
      <c r="U11" s="128" t="e">
        <f>IF(男子!#REF!="","",VLOOKUP(男子!#REF!,CODE!$J:$K,2,0))</f>
        <v>#REF!</v>
      </c>
      <c r="V11" s="128" t="e">
        <f>IF(男子!#REF!="","",男子!$F18)</f>
        <v>#REF!</v>
      </c>
      <c r="W11" s="96" t="e">
        <f>IF(男子!#REF!="","",IF(申込総括!$B27=男子!$B18,男子!#REF!,""))</f>
        <v>#REF!</v>
      </c>
      <c r="X11" s="172" t="e">
        <f>IF(男子!#REF!="","",IF(申込総括!$B27=男子!$B18,VLOOKUP($U11,CODE!$R:$S,2,0)))</f>
        <v>#REF!</v>
      </c>
      <c r="Y11" s="128" t="str">
        <f>IF(男子!$G18="","",VLOOKUP(男子!$G18,CODE!$J$44:$K$52,2,0))</f>
        <v/>
      </c>
      <c r="Z11" s="128" t="str">
        <f>IF(AA11="","",VLOOKUP(AA11,男子!#REF!,2,0))</f>
        <v/>
      </c>
      <c r="AA11" s="96" t="str">
        <f>IF(男子!$G18="","",IF(申込総括!$B27=男子!$B18,男子!G18,""))</f>
        <v/>
      </c>
      <c r="AB11" s="173" t="str">
        <f>IF(男子!$G18="","",IF(申込総括!$B27=男子!$B18,VLOOKUP($Y11,CODE!$R:$S,2,0)))</f>
        <v/>
      </c>
      <c r="AC11" s="165"/>
      <c r="AK11" s="212" t="str">
        <f t="shared" si="0"/>
        <v/>
      </c>
      <c r="AM11" s="236">
        <v>9</v>
      </c>
      <c r="AN11" s="198" t="s">
        <v>419</v>
      </c>
      <c r="AO11" s="236">
        <v>9</v>
      </c>
      <c r="AP11" s="201">
        <f t="shared" si="1"/>
        <v>0</v>
      </c>
      <c r="AU11" s="239"/>
      <c r="AV11" s="239"/>
      <c r="AW11" s="239"/>
    </row>
    <row r="12" spans="1:49" s="126" customFormat="1" ht="13.5">
      <c r="A12">
        <v>10</v>
      </c>
      <c r="B12" s="128" t="str">
        <f>IF(男子!$B19="","",VLOOKUP(申込総括!$D$5,CODE!F:G,2,0))</f>
        <v/>
      </c>
      <c r="C12" s="150" t="str">
        <f>IF(男子!$B19="","",VLOOKUP($B12,CODE!E:F,2,0))</f>
        <v/>
      </c>
      <c r="D12" s="1"/>
      <c r="E12" s="126" t="str">
        <f>IF(申込総括!$B28="","",申込総括!$B28)</f>
        <v/>
      </c>
      <c r="F12" s="126" t="str">
        <f>IF(申込総括!$C28="","",申込総括!$C28)</f>
        <v/>
      </c>
      <c r="G12" s="126" t="str">
        <f>IF(申込総括!$C28="","",申込総括!$D28)</f>
        <v/>
      </c>
      <c r="H12" s="126" t="str">
        <f>IF(申込総括!$C28="","",$F12)</f>
        <v/>
      </c>
      <c r="J12" s="128" t="str">
        <f>IF(申込総括!$C28="","","JPN")</f>
        <v/>
      </c>
      <c r="K12" s="132" t="str">
        <f>IF(申込総括!$C28="","","1")</f>
        <v/>
      </c>
      <c r="L12" s="132" t="str">
        <f>IF(申込総括!$C28="","",申込総括!$E28)</f>
        <v/>
      </c>
      <c r="M12" s="128"/>
      <c r="O12" s="128" t="str">
        <f>IF(申込総括!$C28="","",申込総括!$G28)</f>
        <v/>
      </c>
      <c r="P12" s="128" t="str">
        <f>IF(申込総括!$C28="","",49)</f>
        <v/>
      </c>
      <c r="Q12" s="128" t="str">
        <f>IF(男子!$E19="","",VLOOKUP(男子!$E19,CODE!$J:$K,2,0))</f>
        <v/>
      </c>
      <c r="R12" s="128" t="str">
        <f>IF(男子!$E19="","",男子!$F19)</f>
        <v/>
      </c>
      <c r="S12" s="171" t="str">
        <f>IF(男子!$E19="","",IF(申込総括!$B28=男子!$B19,男子!E19,""))</f>
        <v/>
      </c>
      <c r="T12" s="172" t="str">
        <f>IF(男子!$E19="","",IF(申込総括!$B28=男子!$B19,VLOOKUP($Q12,CODE!$R:$S,2,0)))</f>
        <v/>
      </c>
      <c r="U12" s="128" t="e">
        <f>IF(男子!#REF!="","",VLOOKUP(男子!#REF!,CODE!$J:$K,2,0))</f>
        <v>#REF!</v>
      </c>
      <c r="V12" s="128" t="e">
        <f>IF(男子!#REF!="","",男子!$F19)</f>
        <v>#REF!</v>
      </c>
      <c r="W12" s="96" t="e">
        <f>IF(男子!#REF!="","",IF(申込総括!$B28=男子!$B19,男子!#REF!,""))</f>
        <v>#REF!</v>
      </c>
      <c r="X12" s="172" t="e">
        <f>IF(男子!#REF!="","",IF(申込総括!$B28=男子!$B19,VLOOKUP($U12,CODE!$R:$S,2,0)))</f>
        <v>#REF!</v>
      </c>
      <c r="Y12" s="128" t="str">
        <f>IF(男子!$G19="","",VLOOKUP(男子!$G19,CODE!$J$44:$K$52,2,0))</f>
        <v/>
      </c>
      <c r="Z12" s="128" t="str">
        <f>IF(AA12="","",VLOOKUP(AA12,男子!#REF!,2,0))</f>
        <v/>
      </c>
      <c r="AA12" s="96" t="str">
        <f>IF(男子!$G19="","",IF(申込総括!$B28=男子!$B19,男子!G19,""))</f>
        <v/>
      </c>
      <c r="AB12" s="173" t="str">
        <f>IF(男子!$G19="","",IF(申込総括!$B28=男子!$B19,VLOOKUP($Y12,CODE!$R:$S,2,0)))</f>
        <v/>
      </c>
      <c r="AC12" s="165"/>
      <c r="AK12" s="212" t="str">
        <f t="shared" si="0"/>
        <v/>
      </c>
      <c r="AM12" s="236">
        <v>10</v>
      </c>
      <c r="AN12" s="198" t="s">
        <v>420</v>
      </c>
      <c r="AO12" s="236">
        <v>10</v>
      </c>
      <c r="AP12" s="201">
        <f t="shared" si="1"/>
        <v>0</v>
      </c>
      <c r="AU12" s="239"/>
      <c r="AV12" s="239"/>
      <c r="AW12" s="239"/>
    </row>
    <row r="13" spans="1:49" s="126" customFormat="1" ht="13.5">
      <c r="A13">
        <v>11</v>
      </c>
      <c r="B13" s="128" t="str">
        <f>IF(男子!$B20="","",VLOOKUP(申込総括!$D$5,CODE!F:G,2,0))</f>
        <v/>
      </c>
      <c r="C13" s="150" t="str">
        <f>IF(男子!$B20="","",VLOOKUP($B13,CODE!E:F,2,0))</f>
        <v/>
      </c>
      <c r="D13" s="1"/>
      <c r="E13" s="126" t="str">
        <f>IF(申込総括!$B29="","",申込総括!$B29)</f>
        <v/>
      </c>
      <c r="F13" s="126" t="str">
        <f>IF(申込総括!$C29="","",申込総括!$C29)</f>
        <v/>
      </c>
      <c r="G13" s="126" t="str">
        <f>IF(申込総括!$C29="","",申込総括!$D29)</f>
        <v/>
      </c>
      <c r="H13" s="126" t="str">
        <f>IF(申込総括!$C29="","",$F13)</f>
        <v/>
      </c>
      <c r="J13" s="128" t="str">
        <f>IF(申込総括!$C29="","","JPN")</f>
        <v/>
      </c>
      <c r="K13" s="132" t="str">
        <f>IF(申込総括!$C29="","","1")</f>
        <v/>
      </c>
      <c r="L13" s="132" t="str">
        <f>IF(申込総括!$C29="","",申込総括!$E29)</f>
        <v/>
      </c>
      <c r="M13" s="128"/>
      <c r="O13" s="128" t="str">
        <f>IF(申込総括!$C29="","",申込総括!$G29)</f>
        <v/>
      </c>
      <c r="P13" s="128" t="str">
        <f>IF(申込総括!$C29="","",49)</f>
        <v/>
      </c>
      <c r="Q13" s="128" t="str">
        <f>IF(男子!$E20="","",VLOOKUP(男子!$E20,CODE!$J:$K,2,0))</f>
        <v/>
      </c>
      <c r="R13" s="128" t="str">
        <f>IF(男子!$E20="","",男子!$F20)</f>
        <v/>
      </c>
      <c r="S13" s="171" t="str">
        <f>IF(男子!$E20="","",IF(申込総括!$B29=男子!$B20,男子!E20,""))</f>
        <v/>
      </c>
      <c r="T13" s="172" t="str">
        <f>IF(男子!$E20="","",IF(申込総括!$B29=男子!$B20,VLOOKUP($Q13,CODE!$R:$S,2,0)))</f>
        <v/>
      </c>
      <c r="U13" s="128" t="e">
        <f>IF(男子!#REF!="","",VLOOKUP(男子!#REF!,CODE!$J:$K,2,0))</f>
        <v>#REF!</v>
      </c>
      <c r="V13" s="128" t="e">
        <f>IF(男子!#REF!="","",男子!$F20)</f>
        <v>#REF!</v>
      </c>
      <c r="W13" s="96" t="e">
        <f>IF(男子!#REF!="","",IF(申込総括!$B29=男子!$B20,男子!#REF!,""))</f>
        <v>#REF!</v>
      </c>
      <c r="X13" s="172" t="e">
        <f>IF(男子!#REF!="","",IF(申込総括!$B29=男子!$B20,VLOOKUP($U13,CODE!$R:$S,2,0)))</f>
        <v>#REF!</v>
      </c>
      <c r="Y13" s="128" t="str">
        <f>IF(男子!$G20="","",VLOOKUP(男子!$G20,CODE!$J$44:$K$52,2,0))</f>
        <v/>
      </c>
      <c r="Z13" s="128" t="str">
        <f>IF(AA13="","",VLOOKUP(AA13,男子!#REF!,2,0))</f>
        <v/>
      </c>
      <c r="AA13" s="96" t="str">
        <f>IF(男子!$G20="","",IF(申込総括!$B29=男子!$B20,男子!G20,""))</f>
        <v/>
      </c>
      <c r="AB13" s="173" t="str">
        <f>IF(男子!$G20="","",IF(申込総括!$B29=男子!$B20,VLOOKUP($Y13,CODE!$R:$S,2,0)))</f>
        <v/>
      </c>
      <c r="AC13" s="165"/>
      <c r="AK13" s="212" t="str">
        <f t="shared" si="0"/>
        <v/>
      </c>
      <c r="AL13"/>
      <c r="AM13" s="236">
        <v>11</v>
      </c>
      <c r="AN13" s="198" t="s">
        <v>421</v>
      </c>
      <c r="AO13" s="236">
        <v>11</v>
      </c>
      <c r="AP13" s="201">
        <f t="shared" si="1"/>
        <v>0</v>
      </c>
      <c r="AQ13"/>
      <c r="AR13"/>
      <c r="AS13"/>
      <c r="AT13"/>
      <c r="AU13" s="239"/>
      <c r="AV13" s="239"/>
      <c r="AW13" s="239"/>
    </row>
    <row r="14" spans="1:49" ht="13.5">
      <c r="A14">
        <v>12</v>
      </c>
      <c r="B14" s="128" t="str">
        <f>IF(男子!$B21="","",VLOOKUP(申込総括!$D$5,CODE!F:G,2,0))</f>
        <v/>
      </c>
      <c r="C14" s="150" t="str">
        <f>IF(男子!$B21="","",VLOOKUP($B14,CODE!E:F,2,0))</f>
        <v/>
      </c>
      <c r="D14" s="1"/>
      <c r="E14" s="126" t="str">
        <f>IF(申込総括!$B30="","",申込総括!$B30)</f>
        <v/>
      </c>
      <c r="F14" s="126" t="str">
        <f>IF(申込総括!$C30="","",申込総括!$C30)</f>
        <v/>
      </c>
      <c r="G14" s="126" t="str">
        <f>IF(申込総括!$C30="","",申込総括!$D30)</f>
        <v/>
      </c>
      <c r="H14" s="126" t="str">
        <f>IF(申込総括!$C30="","",$F14)</f>
        <v/>
      </c>
      <c r="I14" s="126"/>
      <c r="J14" s="128" t="str">
        <f>IF(申込総括!$C30="","","JPN")</f>
        <v/>
      </c>
      <c r="K14" s="132" t="str">
        <f>IF(申込総括!$C30="","","1")</f>
        <v/>
      </c>
      <c r="L14" s="132" t="str">
        <f>IF(申込総括!$C30="","",申込総括!$E30)</f>
        <v/>
      </c>
      <c r="M14" s="128"/>
      <c r="N14" s="126"/>
      <c r="O14" s="128" t="str">
        <f>IF(申込総括!$C30="","",申込総括!$G30)</f>
        <v/>
      </c>
      <c r="P14" s="128" t="str">
        <f>IF(申込総括!$C30="","",49)</f>
        <v/>
      </c>
      <c r="Q14" s="128" t="str">
        <f>IF(男子!$E21="","",VLOOKUP(男子!$E21,CODE!$J:$K,2,0))</f>
        <v/>
      </c>
      <c r="R14" s="128" t="str">
        <f>IF(男子!$E21="","",男子!$F21)</f>
        <v/>
      </c>
      <c r="S14" s="171" t="str">
        <f>IF(男子!$E21="","",IF(申込総括!$B30=男子!$B21,男子!E21,""))</f>
        <v/>
      </c>
      <c r="T14" s="172" t="str">
        <f>IF(男子!$E21="","",IF(申込総括!$B30=男子!$B21,VLOOKUP($Q14,CODE!$R:$S,2,0)))</f>
        <v/>
      </c>
      <c r="U14" s="128" t="e">
        <f>IF(男子!#REF!="","",VLOOKUP(男子!#REF!,CODE!$J:$K,2,0))</f>
        <v>#REF!</v>
      </c>
      <c r="V14" s="128" t="e">
        <f>IF(男子!#REF!="","",男子!$F21)</f>
        <v>#REF!</v>
      </c>
      <c r="W14" s="96" t="e">
        <f>IF(男子!#REF!="","",IF(申込総括!$B30=男子!$B21,男子!#REF!,""))</f>
        <v>#REF!</v>
      </c>
      <c r="X14" s="172" t="e">
        <f>IF(男子!#REF!="","",IF(申込総括!$B30=男子!$B21,VLOOKUP($U14,CODE!$R:$S,2,0)))</f>
        <v>#REF!</v>
      </c>
      <c r="Y14" s="128" t="str">
        <f>IF(男子!$G21="","",VLOOKUP(男子!$G21,CODE!$J$44:$K$52,2,0))</f>
        <v/>
      </c>
      <c r="Z14" s="128" t="str">
        <f>IF(AA14="","",VLOOKUP(AA14,男子!#REF!,2,0))</f>
        <v/>
      </c>
      <c r="AA14" s="96" t="str">
        <f>IF(男子!$G21="","",IF(申込総括!$B30=男子!$B21,男子!G21,""))</f>
        <v/>
      </c>
      <c r="AB14" s="173" t="str">
        <f>IF(男子!$G21="","",IF(申込総括!$B30=男子!$B21,VLOOKUP($Y14,CODE!$R:$S,2,0)))</f>
        <v/>
      </c>
      <c r="AC14" s="167"/>
      <c r="AK14" s="212" t="str">
        <f t="shared" si="0"/>
        <v/>
      </c>
      <c r="AM14" s="236">
        <v>12</v>
      </c>
      <c r="AN14" s="198" t="s">
        <v>422</v>
      </c>
      <c r="AO14" s="236">
        <v>12</v>
      </c>
      <c r="AP14" s="201">
        <f t="shared" si="1"/>
        <v>0</v>
      </c>
      <c r="AU14" s="241"/>
      <c r="AV14" s="241"/>
      <c r="AW14" s="241"/>
    </row>
    <row r="15" spans="1:49" ht="13.5">
      <c r="A15">
        <v>13</v>
      </c>
      <c r="B15" s="128" t="str">
        <f>IF(男子!$B22="","",VLOOKUP(申込総括!$D$5,CODE!F:G,2,0))</f>
        <v/>
      </c>
      <c r="C15" s="150" t="str">
        <f>IF(男子!$B22="","",VLOOKUP($B15,CODE!E:F,2,0))</f>
        <v/>
      </c>
      <c r="D15" s="1"/>
      <c r="E15" s="126" t="str">
        <f>IF(申込総括!$B31="","",申込総括!$B31)</f>
        <v/>
      </c>
      <c r="F15" s="126" t="str">
        <f>IF(申込総括!$C31="","",申込総括!$C31)</f>
        <v/>
      </c>
      <c r="G15" s="126" t="str">
        <f>IF(申込総括!$C31="","",申込総括!$D31)</f>
        <v/>
      </c>
      <c r="H15" s="126" t="str">
        <f>IF(申込総括!$C31="","",$F15)</f>
        <v/>
      </c>
      <c r="I15" s="126"/>
      <c r="J15" s="128" t="str">
        <f>IF(申込総括!$C31="","","JPN")</f>
        <v/>
      </c>
      <c r="K15" s="132" t="str">
        <f>IF(申込総括!$C31="","","1")</f>
        <v/>
      </c>
      <c r="L15" s="132" t="str">
        <f>IF(申込総括!$C31="","",申込総括!$E31)</f>
        <v/>
      </c>
      <c r="M15" s="128"/>
      <c r="N15" s="126"/>
      <c r="O15" s="128" t="str">
        <f>IF(申込総括!$C31="","",申込総括!$G31)</f>
        <v/>
      </c>
      <c r="P15" s="128" t="str">
        <f>IF(申込総括!$C31="","",49)</f>
        <v/>
      </c>
      <c r="Q15" s="128" t="str">
        <f>IF(男子!$E22="","",VLOOKUP(男子!$E22,CODE!$J:$K,2,0))</f>
        <v/>
      </c>
      <c r="R15" s="128" t="str">
        <f>IF(男子!$E22="","",男子!$F22)</f>
        <v/>
      </c>
      <c r="S15" s="171" t="str">
        <f>IF(男子!$E22="","",IF(申込総括!$B31=男子!$B22,男子!E22,""))</f>
        <v/>
      </c>
      <c r="T15" s="172" t="str">
        <f>IF(男子!$E22="","",IF(申込総括!$B31=男子!$B22,VLOOKUP($Q15,CODE!$R:$S,2,0)))</f>
        <v/>
      </c>
      <c r="U15" s="128" t="e">
        <f>IF(男子!#REF!="","",VLOOKUP(男子!#REF!,CODE!$J:$K,2,0))</f>
        <v>#REF!</v>
      </c>
      <c r="V15" s="128" t="e">
        <f>IF(男子!#REF!="","",男子!$F22)</f>
        <v>#REF!</v>
      </c>
      <c r="W15" s="96" t="e">
        <f>IF(男子!#REF!="","",IF(申込総括!$B31=男子!$B22,男子!#REF!,""))</f>
        <v>#REF!</v>
      </c>
      <c r="X15" s="172" t="e">
        <f>IF(男子!#REF!="","",IF(申込総括!$B31=男子!$B22,VLOOKUP($U15,CODE!$R:$S,2,0)))</f>
        <v>#REF!</v>
      </c>
      <c r="Y15" s="128" t="str">
        <f>IF(男子!$G22="","",VLOOKUP(男子!$G22,CODE!$J$44:$K$52,2,0))</f>
        <v/>
      </c>
      <c r="Z15" s="128" t="str">
        <f>IF(AA15="","",VLOOKUP(AA15,男子!#REF!,2,0))</f>
        <v/>
      </c>
      <c r="AA15" s="96" t="str">
        <f>IF(男子!$G22="","",IF(申込総括!$B31=男子!$B22,男子!G22,""))</f>
        <v/>
      </c>
      <c r="AB15" s="173" t="str">
        <f>IF(男子!$G22="","",IF(申込総括!$B31=男子!$B22,VLOOKUP($Y15,CODE!$R:$S,2,0)))</f>
        <v/>
      </c>
      <c r="AC15" s="167"/>
      <c r="AK15" s="212" t="str">
        <f t="shared" si="0"/>
        <v/>
      </c>
      <c r="AM15" s="236">
        <v>13</v>
      </c>
      <c r="AN15" s="199" t="s">
        <v>423</v>
      </c>
      <c r="AO15" s="236">
        <v>13</v>
      </c>
      <c r="AP15" s="201">
        <f t="shared" si="1"/>
        <v>0</v>
      </c>
      <c r="AU15" s="240">
        <f>COUNTIF($AA$3:$AA$32,"小3・4A")</f>
        <v>0</v>
      </c>
      <c r="AV15" s="240">
        <f>COUNTIF($AA$3:$AA$32,"小3・4B")</f>
        <v>0</v>
      </c>
      <c r="AW15" s="240">
        <f>COUNTIF($AA$3:$AA$32,"小3・4C")</f>
        <v>0</v>
      </c>
    </row>
    <row r="16" spans="1:49" ht="13.5">
      <c r="A16">
        <v>14</v>
      </c>
      <c r="B16" s="128" t="str">
        <f>IF(男子!$B23="","",VLOOKUP(申込総括!$D$5,CODE!F:G,2,0))</f>
        <v/>
      </c>
      <c r="C16" s="150" t="str">
        <f>IF(男子!$B23="","",VLOOKUP($B16,CODE!E:F,2,0))</f>
        <v/>
      </c>
      <c r="D16" s="1"/>
      <c r="E16" s="126" t="str">
        <f>IF(申込総括!$B32="","",申込総括!$B32)</f>
        <v/>
      </c>
      <c r="F16" s="126" t="str">
        <f>IF(申込総括!$C32="","",申込総括!$C32)</f>
        <v/>
      </c>
      <c r="G16" s="126" t="str">
        <f>IF(申込総括!$C32="","",申込総括!$D32)</f>
        <v/>
      </c>
      <c r="H16" s="126" t="str">
        <f>IF(申込総括!$C32="","",$F16)</f>
        <v/>
      </c>
      <c r="I16" s="126"/>
      <c r="J16" s="128" t="str">
        <f>IF(申込総括!$C32="","","JPN")</f>
        <v/>
      </c>
      <c r="K16" s="132" t="str">
        <f>IF(申込総括!$C32="","","1")</f>
        <v/>
      </c>
      <c r="L16" s="132" t="str">
        <f>IF(申込総括!$C32="","",申込総括!$E32)</f>
        <v/>
      </c>
      <c r="M16" s="128"/>
      <c r="N16" s="126"/>
      <c r="O16" s="128" t="str">
        <f>IF(申込総括!$C32="","",申込総括!$G32)</f>
        <v/>
      </c>
      <c r="P16" s="128" t="str">
        <f>IF(申込総括!$C32="","",49)</f>
        <v/>
      </c>
      <c r="Q16" s="128" t="str">
        <f>IF(男子!$E23="","",VLOOKUP(男子!$E23,CODE!$J:$K,2,0))</f>
        <v/>
      </c>
      <c r="R16" s="128" t="str">
        <f>IF(男子!$E23="","",男子!$F23)</f>
        <v/>
      </c>
      <c r="S16" s="171" t="str">
        <f>IF(男子!$E23="","",IF(申込総括!$B32=男子!$B23,男子!E23,""))</f>
        <v/>
      </c>
      <c r="T16" s="172" t="str">
        <f>IF(男子!$E23="","",IF(申込総括!$B32=男子!$B23,VLOOKUP($Q16,CODE!$R:$S,2,0)))</f>
        <v/>
      </c>
      <c r="U16" s="128" t="e">
        <f>IF(男子!#REF!="","",VLOOKUP(男子!#REF!,CODE!$J:$K,2,0))</f>
        <v>#REF!</v>
      </c>
      <c r="V16" s="128" t="e">
        <f>IF(男子!#REF!="","",男子!$F23)</f>
        <v>#REF!</v>
      </c>
      <c r="W16" s="96" t="e">
        <f>IF(男子!#REF!="","",IF(申込総括!$B32=男子!$B23,男子!#REF!,""))</f>
        <v>#REF!</v>
      </c>
      <c r="X16" s="172" t="e">
        <f>IF(男子!#REF!="","",IF(申込総括!$B32=男子!$B23,VLOOKUP($U16,CODE!$R:$S,2,0)))</f>
        <v>#REF!</v>
      </c>
      <c r="Y16" s="128" t="str">
        <f>IF(男子!$G23="","",VLOOKUP(男子!$G23,CODE!$J$44:$K$52,2,0))</f>
        <v/>
      </c>
      <c r="Z16" s="128" t="str">
        <f>IF(AA16="","",VLOOKUP(AA16,男子!#REF!,2,0))</f>
        <v/>
      </c>
      <c r="AA16" s="96" t="str">
        <f>IF(男子!$G23="","",IF(申込総括!$B32=男子!$B23,男子!G23,""))</f>
        <v/>
      </c>
      <c r="AB16" s="173" t="str">
        <f>IF(男子!$G23="","",IF(申込総括!$B32=男子!$B23,VLOOKUP($Y16,CODE!$R:$S,2,0)))</f>
        <v/>
      </c>
      <c r="AC16" s="167"/>
      <c r="AK16" s="212" t="str">
        <f t="shared" si="0"/>
        <v/>
      </c>
      <c r="AM16" s="236">
        <v>14</v>
      </c>
      <c r="AN16" s="199" t="s">
        <v>424</v>
      </c>
      <c r="AO16" s="236">
        <v>14</v>
      </c>
      <c r="AP16" s="201">
        <f t="shared" si="1"/>
        <v>0</v>
      </c>
      <c r="AU16" s="240">
        <f>COUNTIF($AA$3:$AA$32,"小5・6A")</f>
        <v>0</v>
      </c>
      <c r="AV16" s="240">
        <f>COUNTIF($AA$3:$AA$32,"小5・6B")</f>
        <v>0</v>
      </c>
      <c r="AW16" s="240">
        <f>COUNTIF($AA$3:$AA$32,"小5・6C")</f>
        <v>0</v>
      </c>
    </row>
    <row r="17" spans="1:49" ht="13.5">
      <c r="A17">
        <v>15</v>
      </c>
      <c r="B17" s="128" t="str">
        <f>IF(男子!$B24="","",VLOOKUP(申込総括!$D$5,CODE!F:G,2,0))</f>
        <v/>
      </c>
      <c r="C17" s="150" t="str">
        <f>IF(男子!$B24="","",VLOOKUP($B17,CODE!E:F,2,0))</f>
        <v/>
      </c>
      <c r="D17" s="1"/>
      <c r="E17" s="126" t="str">
        <f>IF(申込総括!$B33="","",申込総括!$B33)</f>
        <v/>
      </c>
      <c r="F17" s="126" t="str">
        <f>IF(申込総括!$C33="","",申込総括!$C33)</f>
        <v/>
      </c>
      <c r="G17" s="126" t="str">
        <f>IF(申込総括!$C33="","",申込総括!$D33)</f>
        <v/>
      </c>
      <c r="H17" s="126" t="str">
        <f>IF(申込総括!$C33="","",$F17)</f>
        <v/>
      </c>
      <c r="I17" s="126"/>
      <c r="J17" s="128" t="str">
        <f>IF(申込総括!$C33="","","JPN")</f>
        <v/>
      </c>
      <c r="K17" s="132" t="str">
        <f>IF(申込総括!$C33="","","1")</f>
        <v/>
      </c>
      <c r="L17" s="132" t="str">
        <f>IF(申込総括!$C33="","",申込総括!$E33)</f>
        <v/>
      </c>
      <c r="M17" s="128"/>
      <c r="N17" s="126"/>
      <c r="O17" s="128" t="str">
        <f>IF(申込総括!$C33="","",申込総括!$G33)</f>
        <v/>
      </c>
      <c r="P17" s="128" t="str">
        <f>IF(申込総括!$C33="","",49)</f>
        <v/>
      </c>
      <c r="Q17" s="128" t="str">
        <f>IF(男子!$E24="","",VLOOKUP(男子!$E24,CODE!$J:$K,2,0))</f>
        <v/>
      </c>
      <c r="R17" s="128" t="str">
        <f>IF(男子!$E24="","",男子!$F24)</f>
        <v/>
      </c>
      <c r="S17" s="171" t="str">
        <f>IF(男子!$E24="","",IF(申込総括!$B33=男子!$B24,男子!E24,""))</f>
        <v/>
      </c>
      <c r="T17" s="172" t="str">
        <f>IF(男子!$E24="","",IF(申込総括!$B33=男子!$B24,VLOOKUP($Q17,CODE!$R:$S,2,0)))</f>
        <v/>
      </c>
      <c r="U17" s="128" t="e">
        <f>IF(男子!#REF!="","",VLOOKUP(男子!#REF!,CODE!$J:$K,2,0))</f>
        <v>#REF!</v>
      </c>
      <c r="V17" s="128" t="e">
        <f>IF(男子!#REF!="","",男子!$F24)</f>
        <v>#REF!</v>
      </c>
      <c r="W17" s="96" t="e">
        <f>IF(男子!#REF!="","",IF(申込総括!$B33=男子!$B24,男子!#REF!,""))</f>
        <v>#REF!</v>
      </c>
      <c r="X17" s="172" t="e">
        <f>IF(男子!#REF!="","",IF(申込総括!$B33=男子!$B24,VLOOKUP($U17,CODE!$R:$S,2,0)))</f>
        <v>#REF!</v>
      </c>
      <c r="Y17" s="128" t="str">
        <f>IF(男子!$G24="","",VLOOKUP(男子!$G24,CODE!$J$44:$K$52,2,0))</f>
        <v/>
      </c>
      <c r="Z17" s="128" t="str">
        <f>IF(AA17="","",VLOOKUP(AA17,男子!#REF!,2,0))</f>
        <v/>
      </c>
      <c r="AA17" s="96" t="str">
        <f>IF(男子!$G24="","",IF(申込総括!$B33=男子!$B24,男子!G24,""))</f>
        <v/>
      </c>
      <c r="AB17" s="173" t="str">
        <f>IF(男子!$G24="","",IF(申込総括!$B33=男子!$B24,VLOOKUP($Y17,CODE!$R:$S,2,0)))</f>
        <v/>
      </c>
      <c r="AC17" s="167"/>
      <c r="AK17" s="212" t="str">
        <f t="shared" si="0"/>
        <v/>
      </c>
      <c r="AM17" s="236">
        <v>15</v>
      </c>
      <c r="AN17" s="198" t="s">
        <v>425</v>
      </c>
      <c r="AO17" s="236">
        <v>15</v>
      </c>
      <c r="AP17" s="201">
        <f t="shared" si="1"/>
        <v>0</v>
      </c>
      <c r="AU17" s="241"/>
      <c r="AV17" s="241"/>
      <c r="AW17" s="241"/>
    </row>
    <row r="18" spans="1:49" ht="13.5">
      <c r="A18">
        <v>16</v>
      </c>
      <c r="B18" s="128" t="str">
        <f>IF(男子!$B25="","",VLOOKUP(申込総括!$D$5,CODE!F:G,2,0))</f>
        <v/>
      </c>
      <c r="C18" s="150" t="str">
        <f>IF(男子!$B25="","",VLOOKUP($B18,CODE!E:F,2,0))</f>
        <v/>
      </c>
      <c r="D18" s="1"/>
      <c r="E18" s="126" t="str">
        <f>IF(申込総括!$B34="","",申込総括!$B34)</f>
        <v/>
      </c>
      <c r="F18" s="126" t="str">
        <f>IF(申込総括!$C34="","",申込総括!$C34)</f>
        <v/>
      </c>
      <c r="G18" s="126" t="str">
        <f>IF(申込総括!$C34="","",申込総括!$D34)</f>
        <v/>
      </c>
      <c r="H18" s="126" t="str">
        <f>IF(申込総括!$C34="","",$F18)</f>
        <v/>
      </c>
      <c r="I18" s="126"/>
      <c r="J18" s="128" t="str">
        <f>IF(申込総括!$C34="","","JPN")</f>
        <v/>
      </c>
      <c r="K18" s="132" t="str">
        <f>IF(申込総括!$C34="","","1")</f>
        <v/>
      </c>
      <c r="L18" s="132" t="str">
        <f>IF(申込総括!$C34="","",申込総括!$E34)</f>
        <v/>
      </c>
      <c r="M18" s="128"/>
      <c r="N18" s="126"/>
      <c r="O18" s="128" t="str">
        <f>IF(申込総括!$C34="","",申込総括!$G34)</f>
        <v/>
      </c>
      <c r="P18" s="128" t="str">
        <f>IF(申込総括!$C34="","",49)</f>
        <v/>
      </c>
      <c r="Q18" s="128" t="str">
        <f>IF(男子!$E25="","",VLOOKUP(男子!$E25,CODE!$J:$K,2,0))</f>
        <v/>
      </c>
      <c r="R18" s="128" t="str">
        <f>IF(男子!$E25="","",男子!$F25)</f>
        <v/>
      </c>
      <c r="S18" s="171" t="str">
        <f>IF(男子!$E25="","",IF(申込総括!$B34=男子!$B25,男子!E25,""))</f>
        <v/>
      </c>
      <c r="T18" s="172" t="str">
        <f>IF(男子!$E25="","",IF(申込総括!$B34=男子!$B25,VLOOKUP($Q18,CODE!$R:$S,2,0)))</f>
        <v/>
      </c>
      <c r="U18" s="128" t="e">
        <f>IF(男子!#REF!="","",VLOOKUP(男子!#REF!,CODE!$J:$K,2,0))</f>
        <v>#REF!</v>
      </c>
      <c r="V18" s="128" t="e">
        <f>IF(男子!#REF!="","",男子!$F25)</f>
        <v>#REF!</v>
      </c>
      <c r="W18" s="96" t="e">
        <f>IF(男子!#REF!="","",IF(申込総括!$B34=男子!$B25,男子!#REF!,""))</f>
        <v>#REF!</v>
      </c>
      <c r="X18" s="172" t="e">
        <f>IF(男子!#REF!="","",IF(申込総括!$B34=男子!$B25,VLOOKUP($U18,CODE!$R:$S,2,0)))</f>
        <v>#REF!</v>
      </c>
      <c r="Y18" s="128" t="str">
        <f>IF(男子!$G25="","",VLOOKUP(男子!$G25,CODE!$J$44:$K$52,2,0))</f>
        <v/>
      </c>
      <c r="Z18" s="128" t="str">
        <f>IF(AA18="","",VLOOKUP(AA18,男子!#REF!,2,0))</f>
        <v/>
      </c>
      <c r="AA18" s="96" t="str">
        <f>IF(男子!$G25="","",IF(申込総括!$B34=男子!$B25,男子!G25,""))</f>
        <v/>
      </c>
      <c r="AB18" s="173" t="str">
        <f>IF(男子!$G25="","",IF(申込総括!$B34=男子!$B25,VLOOKUP($Y18,CODE!$R:$S,2,0)))</f>
        <v/>
      </c>
      <c r="AC18" s="167"/>
      <c r="AK18" s="212" t="str">
        <f t="shared" si="0"/>
        <v/>
      </c>
      <c r="AM18" s="236">
        <v>16</v>
      </c>
      <c r="AN18" s="198" t="s">
        <v>426</v>
      </c>
      <c r="AO18" s="236">
        <v>16</v>
      </c>
      <c r="AP18" s="201">
        <f t="shared" si="1"/>
        <v>0</v>
      </c>
      <c r="AU18" s="241"/>
      <c r="AV18" s="241"/>
      <c r="AW18" s="241"/>
    </row>
    <row r="19" spans="1:49" ht="13.5">
      <c r="A19">
        <v>17</v>
      </c>
      <c r="B19" s="128" t="str">
        <f>IF(男子!$B26="","",VLOOKUP(申込総括!$D$5,CODE!F:G,2,0))</f>
        <v/>
      </c>
      <c r="C19" s="150" t="str">
        <f>IF(男子!$B26="","",VLOOKUP($B19,CODE!E:F,2,0))</f>
        <v/>
      </c>
      <c r="D19" s="1"/>
      <c r="E19" s="126" t="str">
        <f>IF(申込総括!$B35="","",申込総括!$B35)</f>
        <v/>
      </c>
      <c r="F19" s="126" t="str">
        <f>IF(申込総括!$C35="","",申込総括!$C35)</f>
        <v/>
      </c>
      <c r="G19" s="126" t="str">
        <f>IF(申込総括!$C35="","",申込総括!$D35)</f>
        <v/>
      </c>
      <c r="H19" s="126" t="str">
        <f>IF(申込総括!$C35="","",$F19)</f>
        <v/>
      </c>
      <c r="I19" s="126"/>
      <c r="J19" s="128" t="str">
        <f>IF(申込総括!$C35="","","JPN")</f>
        <v/>
      </c>
      <c r="K19" s="132" t="str">
        <f>IF(申込総括!$C35="","","1")</f>
        <v/>
      </c>
      <c r="L19" s="132" t="str">
        <f>IF(申込総括!$C35="","",申込総括!$E35)</f>
        <v/>
      </c>
      <c r="M19" s="128"/>
      <c r="N19" s="126"/>
      <c r="O19" s="128" t="str">
        <f>IF(申込総括!$C35="","",申込総括!$G35)</f>
        <v/>
      </c>
      <c r="P19" s="128" t="str">
        <f>IF(申込総括!$C35="","",49)</f>
        <v/>
      </c>
      <c r="Q19" s="128" t="str">
        <f>IF(男子!$E26="","",VLOOKUP(男子!$E26,CODE!$J:$K,2,0))</f>
        <v/>
      </c>
      <c r="R19" s="128" t="str">
        <f>IF(男子!$E26="","",男子!$F26)</f>
        <v/>
      </c>
      <c r="S19" s="171" t="str">
        <f>IF(男子!$E26="","",IF(申込総括!$B35=男子!$B26,男子!E26,""))</f>
        <v/>
      </c>
      <c r="T19" s="172" t="str">
        <f>IF(男子!$E26="","",IF(申込総括!$B35=男子!$B26,VLOOKUP($Q19,CODE!$R:$S,2,0)))</f>
        <v/>
      </c>
      <c r="U19" s="128" t="e">
        <f>IF(男子!#REF!="","",VLOOKUP(男子!#REF!,CODE!$J:$K,2,0))</f>
        <v>#REF!</v>
      </c>
      <c r="V19" s="128" t="e">
        <f>IF(男子!#REF!="","",男子!$F26)</f>
        <v>#REF!</v>
      </c>
      <c r="W19" s="96" t="e">
        <f>IF(男子!#REF!="","",IF(申込総括!$B35=男子!$B26,男子!#REF!,""))</f>
        <v>#REF!</v>
      </c>
      <c r="X19" s="172" t="e">
        <f>IF(男子!#REF!="","",IF(申込総括!$B35=男子!$B26,VLOOKUP($U19,CODE!$R:$S,2,0)))</f>
        <v>#REF!</v>
      </c>
      <c r="Y19" s="128" t="str">
        <f>IF(男子!$G26="","",VLOOKUP(男子!$G26,CODE!$J$44:$K$52,2,0))</f>
        <v/>
      </c>
      <c r="Z19" s="128" t="str">
        <f>IF(AA19="","",VLOOKUP(AA19,男子!#REF!,2,0))</f>
        <v/>
      </c>
      <c r="AA19" s="96" t="str">
        <f>IF(男子!$G26="","",IF(申込総括!$B35=男子!$B26,男子!G26,""))</f>
        <v/>
      </c>
      <c r="AB19" s="173" t="str">
        <f>IF(男子!$G26="","",IF(申込総括!$B35=男子!$B26,VLOOKUP($Y19,CODE!$R:$S,2,0)))</f>
        <v/>
      </c>
      <c r="AC19" s="167"/>
      <c r="AK19" s="212" t="str">
        <f t="shared" si="0"/>
        <v/>
      </c>
      <c r="AM19" s="236">
        <v>17</v>
      </c>
      <c r="AN19" s="198" t="s">
        <v>427</v>
      </c>
      <c r="AO19" s="236">
        <v>17</v>
      </c>
      <c r="AP19" s="201">
        <f t="shared" si="1"/>
        <v>0</v>
      </c>
      <c r="AU19" s="241"/>
      <c r="AV19" s="241"/>
      <c r="AW19" s="241"/>
    </row>
    <row r="20" spans="1:49" ht="13.5">
      <c r="A20">
        <v>18</v>
      </c>
      <c r="B20" s="128" t="str">
        <f>IF(男子!$B27="","",VLOOKUP(申込総括!$D$5,CODE!F:G,2,0))</f>
        <v/>
      </c>
      <c r="C20" s="150" t="str">
        <f>IF(男子!$B27="","",VLOOKUP($B20,CODE!E:F,2,0))</f>
        <v/>
      </c>
      <c r="D20" s="1"/>
      <c r="E20" s="126" t="str">
        <f>IF(申込総括!$B36="","",申込総括!$B36)</f>
        <v/>
      </c>
      <c r="F20" s="126" t="str">
        <f>IF(申込総括!$C36="","",申込総括!$C36)</f>
        <v/>
      </c>
      <c r="G20" s="126" t="str">
        <f>IF(申込総括!$C36="","",申込総括!$D36)</f>
        <v/>
      </c>
      <c r="H20" s="126" t="str">
        <f>IF(申込総括!$C36="","",$F20)</f>
        <v/>
      </c>
      <c r="I20" s="126"/>
      <c r="J20" s="128" t="str">
        <f>IF(申込総括!$C36="","","JPN")</f>
        <v/>
      </c>
      <c r="K20" s="132" t="str">
        <f>IF(申込総括!$C36="","","1")</f>
        <v/>
      </c>
      <c r="L20" s="132" t="str">
        <f>IF(申込総括!$C36="","",申込総括!$E36)</f>
        <v/>
      </c>
      <c r="M20" s="128"/>
      <c r="N20" s="126"/>
      <c r="O20" s="128" t="str">
        <f>IF(申込総括!$C36="","",申込総括!$G36)</f>
        <v/>
      </c>
      <c r="P20" s="128" t="str">
        <f>IF(申込総括!$C36="","",49)</f>
        <v/>
      </c>
      <c r="Q20" s="128" t="str">
        <f>IF(男子!$E27="","",VLOOKUP(男子!$E27,CODE!$J:$K,2,0))</f>
        <v/>
      </c>
      <c r="R20" s="128" t="str">
        <f>IF(男子!$E27="","",男子!$F27)</f>
        <v/>
      </c>
      <c r="S20" s="171" t="str">
        <f>IF(男子!$E27="","",IF(申込総括!$B36=男子!$B27,男子!E27,""))</f>
        <v/>
      </c>
      <c r="T20" s="172" t="str">
        <f>IF(男子!$E27="","",IF(申込総括!$B36=男子!$B27,VLOOKUP($Q20,CODE!$R:$S,2,0)))</f>
        <v/>
      </c>
      <c r="U20" s="128" t="e">
        <f>IF(男子!#REF!="","",VLOOKUP(男子!#REF!,CODE!$J:$K,2,0))</f>
        <v>#REF!</v>
      </c>
      <c r="V20" s="128" t="e">
        <f>IF(男子!#REF!="","",男子!$F27)</f>
        <v>#REF!</v>
      </c>
      <c r="W20" s="96" t="e">
        <f>IF(男子!#REF!="","",IF(申込総括!$B36=男子!$B27,男子!#REF!,""))</f>
        <v>#REF!</v>
      </c>
      <c r="X20" s="172" t="e">
        <f>IF(男子!#REF!="","",IF(申込総括!$B36=男子!$B27,VLOOKUP($U20,CODE!$R:$S,2,0)))</f>
        <v>#REF!</v>
      </c>
      <c r="Y20" s="128" t="str">
        <f>IF(男子!$G27="","",VLOOKUP(男子!$G27,CODE!$J$44:$K$52,2,0))</f>
        <v/>
      </c>
      <c r="Z20" s="128" t="str">
        <f>IF(AA20="","",VLOOKUP(AA20,男子!#REF!,2,0))</f>
        <v/>
      </c>
      <c r="AA20" s="96" t="str">
        <f>IF(男子!$G27="","",IF(申込総括!$B36=男子!$B27,男子!G27,""))</f>
        <v/>
      </c>
      <c r="AB20" s="173" t="str">
        <f>IF(男子!$G27="","",IF(申込総括!$B36=男子!$B27,VLOOKUP($Y20,CODE!$R:$S,2,0)))</f>
        <v/>
      </c>
      <c r="AC20" s="167"/>
      <c r="AK20" s="212" t="str">
        <f t="shared" si="0"/>
        <v/>
      </c>
      <c r="AM20" s="236">
        <v>18</v>
      </c>
      <c r="AN20" s="198" t="s">
        <v>291</v>
      </c>
      <c r="AO20" s="236">
        <v>18</v>
      </c>
      <c r="AP20" s="201">
        <f t="shared" si="1"/>
        <v>0</v>
      </c>
      <c r="AU20" s="241"/>
      <c r="AV20" s="241"/>
      <c r="AW20" s="241"/>
    </row>
    <row r="21" spans="1:49" ht="13.5">
      <c r="A21">
        <v>19</v>
      </c>
      <c r="B21" s="128" t="str">
        <f>IF(男子!$B28="","",VLOOKUP(申込総括!$D$5,CODE!F:G,2,0))</f>
        <v/>
      </c>
      <c r="C21" s="150" t="str">
        <f>IF(男子!$B28="","",VLOOKUP($B21,CODE!E:F,2,0))</f>
        <v/>
      </c>
      <c r="D21" s="1"/>
      <c r="E21" s="126" t="str">
        <f>IF(申込総括!$B37="","",申込総括!$B37)</f>
        <v/>
      </c>
      <c r="F21" s="126" t="str">
        <f>IF(申込総括!$C37="","",申込総括!$C37)</f>
        <v/>
      </c>
      <c r="G21" s="126" t="str">
        <f>IF(申込総括!$C37="","",申込総括!$D37)</f>
        <v/>
      </c>
      <c r="H21" s="126" t="str">
        <f>IF(申込総括!$C37="","",$F21)</f>
        <v/>
      </c>
      <c r="I21" s="126"/>
      <c r="J21" s="128" t="str">
        <f>IF(申込総括!$C37="","","JPN")</f>
        <v/>
      </c>
      <c r="K21" s="132" t="str">
        <f>IF(申込総括!$C37="","","1")</f>
        <v/>
      </c>
      <c r="L21" s="132" t="str">
        <f>IF(申込総括!$C37="","",申込総括!$E37)</f>
        <v/>
      </c>
      <c r="M21" s="128"/>
      <c r="N21" s="126"/>
      <c r="O21" s="128" t="str">
        <f>IF(申込総括!$C37="","",申込総括!$G37)</f>
        <v/>
      </c>
      <c r="P21" s="128" t="str">
        <f>IF(申込総括!$C37="","",49)</f>
        <v/>
      </c>
      <c r="Q21" s="128" t="str">
        <f>IF(男子!$E28="","",VLOOKUP(男子!$E28,CODE!$J:$K,2,0))</f>
        <v/>
      </c>
      <c r="R21" s="128" t="str">
        <f>IF(男子!$E28="","",男子!$F28)</f>
        <v/>
      </c>
      <c r="S21" s="171" t="str">
        <f>IF(男子!$E28="","",IF(申込総括!$B37=男子!$B28,男子!E28,""))</f>
        <v/>
      </c>
      <c r="T21" s="172" t="str">
        <f>IF(男子!$E28="","",IF(申込総括!$B37=男子!$B28,VLOOKUP($Q21,CODE!$R:$S,2,0)))</f>
        <v/>
      </c>
      <c r="U21" s="128" t="e">
        <f>IF(男子!#REF!="","",VLOOKUP(男子!#REF!,CODE!$J:$K,2,0))</f>
        <v>#REF!</v>
      </c>
      <c r="V21" s="128" t="e">
        <f>IF(男子!#REF!="","",男子!$F28)</f>
        <v>#REF!</v>
      </c>
      <c r="W21" s="96" t="e">
        <f>IF(男子!#REF!="","",IF(申込総括!$B37=男子!$B28,男子!#REF!,""))</f>
        <v>#REF!</v>
      </c>
      <c r="X21" s="172" t="e">
        <f>IF(男子!#REF!="","",IF(申込総括!$B37=男子!$B28,VLOOKUP($U21,CODE!$R:$S,2,0)))</f>
        <v>#REF!</v>
      </c>
      <c r="Y21" s="128" t="str">
        <f>IF(男子!$G28="","",VLOOKUP(男子!$G28,CODE!$J$44:$K$52,2,0))</f>
        <v/>
      </c>
      <c r="Z21" s="128" t="str">
        <f>IF(AA21="","",VLOOKUP(AA21,男子!#REF!,2,0))</f>
        <v/>
      </c>
      <c r="AA21" s="96" t="str">
        <f>IF(男子!$G28="","",IF(申込総括!$B37=男子!$B28,男子!G28,""))</f>
        <v/>
      </c>
      <c r="AB21" s="173" t="str">
        <f>IF(男子!$G28="","",IF(申込総括!$B37=男子!$B28,VLOOKUP($Y21,CODE!$R:$S,2,0)))</f>
        <v/>
      </c>
      <c r="AC21" s="167"/>
      <c r="AK21" s="212" t="str">
        <f t="shared" si="0"/>
        <v/>
      </c>
      <c r="AM21" s="236">
        <v>19</v>
      </c>
      <c r="AN21" s="199" t="s">
        <v>428</v>
      </c>
      <c r="AO21" s="236">
        <v>19</v>
      </c>
      <c r="AP21" s="201">
        <f t="shared" si="1"/>
        <v>0</v>
      </c>
      <c r="AU21" s="240">
        <f>COUNTIF($AA$3:$AA$32,"中　A")</f>
        <v>0</v>
      </c>
      <c r="AV21" s="240">
        <f>COUNTIF($AA$3:$AA$32,"中　B")</f>
        <v>0</v>
      </c>
      <c r="AW21" s="240">
        <f>COUNTIF($AA$3:$AA$32,"中　C")</f>
        <v>0</v>
      </c>
    </row>
    <row r="22" spans="1:49" ht="13.5">
      <c r="A22">
        <v>20</v>
      </c>
      <c r="B22" s="128" t="str">
        <f>IF(男子!$B29="","",VLOOKUP(申込総括!$D$5,CODE!F:G,2,0))</f>
        <v/>
      </c>
      <c r="C22" s="150" t="str">
        <f>IF(男子!$B29="","",VLOOKUP($B22,CODE!E:F,2,0))</f>
        <v/>
      </c>
      <c r="D22" s="1"/>
      <c r="E22" s="126" t="str">
        <f>IF(申込総括!$B38="","",申込総括!$B38)</f>
        <v/>
      </c>
      <c r="F22" s="126" t="str">
        <f>IF(申込総括!$C38="","",申込総括!$C38)</f>
        <v/>
      </c>
      <c r="G22" s="126" t="str">
        <f>IF(申込総括!$C38="","",申込総括!$D38)</f>
        <v/>
      </c>
      <c r="H22" s="126" t="str">
        <f>IF(申込総括!$C38="","",$F22)</f>
        <v/>
      </c>
      <c r="I22" s="126"/>
      <c r="J22" s="128" t="str">
        <f>IF(申込総括!$C38="","","JPN")</f>
        <v/>
      </c>
      <c r="K22" s="132" t="str">
        <f>IF(申込総括!$C38="","","1")</f>
        <v/>
      </c>
      <c r="L22" s="132" t="str">
        <f>IF(申込総括!$C38="","",申込総括!$E38)</f>
        <v/>
      </c>
      <c r="M22" s="128"/>
      <c r="N22" s="126"/>
      <c r="O22" s="128" t="str">
        <f>IF(申込総括!$C38="","",申込総括!$G38)</f>
        <v/>
      </c>
      <c r="P22" s="128" t="str">
        <f>IF(申込総括!$C38="","",49)</f>
        <v/>
      </c>
      <c r="Q22" s="128" t="str">
        <f>IF(男子!$E29="","",VLOOKUP(男子!$E29,CODE!$J:$K,2,0))</f>
        <v/>
      </c>
      <c r="R22" s="128" t="str">
        <f>IF(男子!$E29="","",男子!$F29)</f>
        <v/>
      </c>
      <c r="S22" s="171" t="str">
        <f>IF(男子!$E29="","",IF(申込総括!$B38=男子!$B29,男子!E29,""))</f>
        <v/>
      </c>
      <c r="T22" s="172" t="str">
        <f>IF(男子!$E29="","",IF(申込総括!$B38=男子!$B29,VLOOKUP($Q22,CODE!$R:$S,2,0)))</f>
        <v/>
      </c>
      <c r="U22" s="128" t="e">
        <f>IF(男子!#REF!="","",VLOOKUP(男子!#REF!,CODE!$J:$K,2,0))</f>
        <v>#REF!</v>
      </c>
      <c r="V22" s="128" t="e">
        <f>IF(男子!#REF!="","",男子!$F29)</f>
        <v>#REF!</v>
      </c>
      <c r="W22" s="96" t="e">
        <f>IF(男子!#REF!="","",IF(申込総括!$B38=男子!$B29,男子!#REF!,""))</f>
        <v>#REF!</v>
      </c>
      <c r="X22" s="172" t="e">
        <f>IF(男子!#REF!="","",IF(申込総括!$B38=男子!$B29,VLOOKUP($U22,CODE!$R:$S,2,0)))</f>
        <v>#REF!</v>
      </c>
      <c r="Y22" s="128" t="str">
        <f>IF(男子!$G29="","",VLOOKUP(男子!$G29,CODE!$J$44:$K$52,2,0))</f>
        <v/>
      </c>
      <c r="Z22" s="128" t="str">
        <f>IF(AA22="","",VLOOKUP(AA22,男子!#REF!,2,0))</f>
        <v/>
      </c>
      <c r="AA22" s="96" t="str">
        <f>IF(男子!$G29="","",IF(申込総括!$B38=男子!$B29,男子!G29,""))</f>
        <v/>
      </c>
      <c r="AB22" s="173" t="str">
        <f>IF(男子!$G29="","",IF(申込総括!$B38=男子!$B29,VLOOKUP($Y22,CODE!$R:$S,2,0)))</f>
        <v/>
      </c>
      <c r="AC22" s="167"/>
      <c r="AK22" s="212" t="str">
        <f t="shared" si="0"/>
        <v/>
      </c>
      <c r="AM22" s="236">
        <v>20</v>
      </c>
      <c r="AN22" s="198" t="s">
        <v>429</v>
      </c>
      <c r="AO22" s="236">
        <v>20</v>
      </c>
      <c r="AP22" s="201">
        <f t="shared" si="1"/>
        <v>0</v>
      </c>
      <c r="AU22" s="241"/>
      <c r="AV22" s="241"/>
      <c r="AW22" s="241"/>
    </row>
    <row r="23" spans="1:49" ht="13.5">
      <c r="A23">
        <v>21</v>
      </c>
      <c r="B23" s="128" t="str">
        <f>IF(男子!$B30="","",VLOOKUP(申込総括!$D$5,CODE!F:G,2,0))</f>
        <v/>
      </c>
      <c r="C23" s="150" t="str">
        <f>IF(男子!$B30="","",VLOOKUP($B23,CODE!E:F,2,0))</f>
        <v/>
      </c>
      <c r="D23" s="1"/>
      <c r="E23" s="126" t="str">
        <f>IF(申込総括!$B39="","",申込総括!$B39)</f>
        <v/>
      </c>
      <c r="F23" s="126" t="str">
        <f>IF(申込総括!$C39="","",申込総括!$C39)</f>
        <v/>
      </c>
      <c r="G23" s="126" t="str">
        <f>IF(申込総括!$C39="","",申込総括!$D39)</f>
        <v/>
      </c>
      <c r="H23" s="126" t="str">
        <f>IF(申込総括!$C39="","",$F23)</f>
        <v/>
      </c>
      <c r="I23" s="126"/>
      <c r="J23" s="128" t="str">
        <f>IF(申込総括!$C39="","","JPN")</f>
        <v/>
      </c>
      <c r="K23" s="132" t="str">
        <f>IF(申込総括!$C39="","","1")</f>
        <v/>
      </c>
      <c r="L23" s="132" t="str">
        <f>IF(申込総括!$C39="","",申込総括!$E39)</f>
        <v/>
      </c>
      <c r="M23" s="128"/>
      <c r="N23" s="126"/>
      <c r="O23" s="128" t="str">
        <f>IF(申込総括!$C39="","",申込総括!$G39)</f>
        <v/>
      </c>
      <c r="P23" s="128" t="str">
        <f>IF(申込総括!$C39="","",49)</f>
        <v/>
      </c>
      <c r="Q23" s="128" t="str">
        <f>IF(男子!$E30="","",VLOOKUP(男子!$E30,CODE!$J:$K,2,0))</f>
        <v/>
      </c>
      <c r="R23" s="128" t="str">
        <f>IF(男子!$E30="","",男子!$F30)</f>
        <v/>
      </c>
      <c r="S23" s="171" t="str">
        <f>IF(男子!$E30="","",IF(申込総括!$B39=男子!$B30,男子!E30,""))</f>
        <v/>
      </c>
      <c r="T23" s="172" t="str">
        <f>IF(男子!$E30="","",IF(申込総括!$B39=男子!$B30,VLOOKUP($Q23,CODE!$R:$S,2,0)))</f>
        <v/>
      </c>
      <c r="U23" s="128" t="e">
        <f>IF(男子!#REF!="","",VLOOKUP(男子!#REF!,CODE!$J:$K,2,0))</f>
        <v>#REF!</v>
      </c>
      <c r="V23" s="128" t="e">
        <f>IF(男子!#REF!="","",男子!$F30)</f>
        <v>#REF!</v>
      </c>
      <c r="W23" s="96" t="e">
        <f>IF(男子!#REF!="","",IF(申込総括!$B39=男子!$B30,男子!#REF!,""))</f>
        <v>#REF!</v>
      </c>
      <c r="X23" s="172" t="e">
        <f>IF(男子!#REF!="","",IF(申込総括!$B39=男子!$B30,VLOOKUP($U23,CODE!$R:$S,2,0)))</f>
        <v>#REF!</v>
      </c>
      <c r="Y23" s="128" t="str">
        <f>IF(男子!$G30="","",VLOOKUP(男子!$G30,CODE!$J$44:$K$52,2,0))</f>
        <v/>
      </c>
      <c r="Z23" s="128" t="str">
        <f>IF(AA23="","",VLOOKUP(AA23,男子!#REF!,2,0))</f>
        <v/>
      </c>
      <c r="AA23" s="96" t="str">
        <f>IF(男子!$G30="","",IF(申込総括!$B39=男子!$B30,男子!G30,""))</f>
        <v/>
      </c>
      <c r="AB23" s="173" t="str">
        <f>IF(男子!$G30="","",IF(申込総括!$B39=男子!$B30,VLOOKUP($Y23,CODE!$R:$S,2,0)))</f>
        <v/>
      </c>
      <c r="AC23" s="167"/>
      <c r="AK23" s="212" t="str">
        <f t="shared" si="0"/>
        <v/>
      </c>
      <c r="AM23" s="236">
        <v>21</v>
      </c>
      <c r="AN23" s="198" t="s">
        <v>430</v>
      </c>
      <c r="AO23" s="236">
        <v>21</v>
      </c>
      <c r="AP23" s="201">
        <f t="shared" si="1"/>
        <v>0</v>
      </c>
      <c r="AU23" s="241"/>
      <c r="AV23" s="241"/>
      <c r="AW23" s="241"/>
    </row>
    <row r="24" spans="1:49" ht="13.5">
      <c r="A24">
        <v>22</v>
      </c>
      <c r="B24" s="128" t="str">
        <f>IF(男子!$B31="","",VLOOKUP(申込総括!$D$5,CODE!F:G,2,0))</f>
        <v/>
      </c>
      <c r="C24" s="150" t="str">
        <f>IF(男子!$B31="","",VLOOKUP($B24,CODE!E:F,2,0))</f>
        <v/>
      </c>
      <c r="D24" s="1"/>
      <c r="E24" s="126" t="str">
        <f>IF(申込総括!$B40="","",申込総括!$B40)</f>
        <v/>
      </c>
      <c r="F24" s="126" t="str">
        <f>IF(申込総括!$C40="","",申込総括!$C40)</f>
        <v/>
      </c>
      <c r="G24" s="126" t="str">
        <f>IF(申込総括!$C40="","",申込総括!$D40)</f>
        <v/>
      </c>
      <c r="H24" s="126" t="str">
        <f>IF(申込総括!$C40="","",$F24)</f>
        <v/>
      </c>
      <c r="I24" s="126"/>
      <c r="J24" s="128" t="str">
        <f>IF(申込総括!$C40="","","JPN")</f>
        <v/>
      </c>
      <c r="K24" s="132" t="str">
        <f>IF(申込総括!$C40="","","1")</f>
        <v/>
      </c>
      <c r="L24" s="132" t="str">
        <f>IF(申込総括!$C40="","",申込総括!$E40)</f>
        <v/>
      </c>
      <c r="M24" s="128"/>
      <c r="N24" s="126"/>
      <c r="O24" s="128" t="str">
        <f>IF(申込総括!$C40="","",申込総括!$G40)</f>
        <v/>
      </c>
      <c r="P24" s="128" t="str">
        <f>IF(申込総括!$C40="","",49)</f>
        <v/>
      </c>
      <c r="Q24" s="128" t="str">
        <f>IF(男子!$E31="","",VLOOKUP(男子!$E31,CODE!$J:$K,2,0))</f>
        <v/>
      </c>
      <c r="R24" s="128" t="str">
        <f>IF(男子!$E31="","",男子!$F31)</f>
        <v/>
      </c>
      <c r="S24" s="171" t="str">
        <f>IF(男子!$E31="","",IF(申込総括!$B40=男子!$B31,男子!E31,""))</f>
        <v/>
      </c>
      <c r="T24" s="172" t="str">
        <f>IF(男子!$E31="","",IF(申込総括!$B40=男子!$B31,VLOOKUP($Q24,CODE!$R:$S,2,0)))</f>
        <v/>
      </c>
      <c r="U24" s="128" t="e">
        <f>IF(男子!#REF!="","",VLOOKUP(男子!#REF!,CODE!$J:$K,2,0))</f>
        <v>#REF!</v>
      </c>
      <c r="V24" s="128" t="e">
        <f>IF(男子!#REF!="","",男子!$F31)</f>
        <v>#REF!</v>
      </c>
      <c r="W24" s="96" t="e">
        <f>IF(男子!#REF!="","",IF(申込総括!$B40=男子!$B31,男子!#REF!,""))</f>
        <v>#REF!</v>
      </c>
      <c r="X24" s="172" t="e">
        <f>IF(男子!#REF!="","",IF(申込総括!$B40=男子!$B31,VLOOKUP($U24,CODE!$R:$S,2,0)))</f>
        <v>#REF!</v>
      </c>
      <c r="Y24" s="128" t="str">
        <f>IF(男子!$G31="","",VLOOKUP(男子!$G31,CODE!$J$44:$K$52,2,0))</f>
        <v/>
      </c>
      <c r="Z24" s="128" t="str">
        <f>IF(AA24="","",VLOOKUP(AA24,男子!#REF!,2,0))</f>
        <v/>
      </c>
      <c r="AA24" s="96" t="str">
        <f>IF(男子!$G31="","",IF(申込総括!$B40=男子!$B31,男子!G31,""))</f>
        <v/>
      </c>
      <c r="AB24" s="173" t="str">
        <f>IF(男子!$G31="","",IF(申込総括!$B40=男子!$B31,VLOOKUP($Y24,CODE!$R:$S,2,0)))</f>
        <v/>
      </c>
      <c r="AC24" s="167"/>
      <c r="AK24" s="212" t="str">
        <f t="shared" si="0"/>
        <v/>
      </c>
      <c r="AM24" s="236">
        <v>22</v>
      </c>
      <c r="AN24" s="198" t="s">
        <v>431</v>
      </c>
      <c r="AO24" s="236">
        <v>22</v>
      </c>
      <c r="AP24" s="201">
        <f t="shared" si="1"/>
        <v>0</v>
      </c>
      <c r="AU24" s="241"/>
      <c r="AV24" s="241"/>
      <c r="AW24" s="241"/>
    </row>
    <row r="25" spans="1:49" ht="13.5">
      <c r="A25">
        <v>23</v>
      </c>
      <c r="B25" s="128" t="str">
        <f>IF(男子!$B32="","",VLOOKUP(申込総括!$D$5,CODE!F:G,2,0))</f>
        <v/>
      </c>
      <c r="C25" s="150" t="str">
        <f>IF(男子!$B32="","",VLOOKUP($B25,CODE!E:F,2,0))</f>
        <v/>
      </c>
      <c r="D25" s="1"/>
      <c r="E25" s="126" t="str">
        <f>IF(申込総括!$B41="","",申込総括!$B41)</f>
        <v/>
      </c>
      <c r="F25" s="126" t="str">
        <f>IF(申込総括!$C41="","",申込総括!$C41)</f>
        <v/>
      </c>
      <c r="G25" s="126" t="str">
        <f>IF(申込総括!$C41="","",申込総括!$D41)</f>
        <v/>
      </c>
      <c r="H25" s="126" t="str">
        <f>IF(申込総括!$C41="","",$F25)</f>
        <v/>
      </c>
      <c r="I25" s="126"/>
      <c r="J25" s="128" t="str">
        <f>IF(申込総括!$C41="","","JPN")</f>
        <v/>
      </c>
      <c r="K25" s="132" t="str">
        <f>IF(申込総括!$C41="","","1")</f>
        <v/>
      </c>
      <c r="L25" s="132" t="str">
        <f>IF(申込総括!$C41="","",申込総括!$E41)</f>
        <v/>
      </c>
      <c r="M25" s="128"/>
      <c r="N25" s="126"/>
      <c r="O25" s="128" t="str">
        <f>IF(申込総括!$C41="","",申込総括!$G41)</f>
        <v/>
      </c>
      <c r="P25" s="128" t="str">
        <f>IF(申込総括!$C41="","",49)</f>
        <v/>
      </c>
      <c r="Q25" s="128" t="str">
        <f>IF(男子!$E32="","",VLOOKUP(男子!$E32,CODE!$J:$K,2,0))</f>
        <v/>
      </c>
      <c r="R25" s="128" t="str">
        <f>IF(男子!$E32="","",男子!$F32)</f>
        <v/>
      </c>
      <c r="S25" s="171" t="str">
        <f>IF(男子!$E32="","",IF(申込総括!$B41=男子!$B32,男子!E32,""))</f>
        <v/>
      </c>
      <c r="T25" s="172" t="str">
        <f>IF(男子!$E32="","",IF(申込総括!$B41=男子!$B32,VLOOKUP($Q25,CODE!$R:$S,2,0)))</f>
        <v/>
      </c>
      <c r="U25" s="128" t="e">
        <f>IF(男子!#REF!="","",VLOOKUP(男子!#REF!,CODE!$J:$K,2,0))</f>
        <v>#REF!</v>
      </c>
      <c r="V25" s="128" t="e">
        <f>IF(男子!#REF!="","",男子!$F32)</f>
        <v>#REF!</v>
      </c>
      <c r="W25" s="96" t="e">
        <f>IF(男子!#REF!="","",IF(申込総括!$B41=男子!$B32,男子!#REF!,""))</f>
        <v>#REF!</v>
      </c>
      <c r="X25" s="172" t="e">
        <f>IF(男子!#REF!="","",IF(申込総括!$B41=男子!$B32,VLOOKUP($U25,CODE!$R:$S,2,0)))</f>
        <v>#REF!</v>
      </c>
      <c r="Y25" s="128" t="str">
        <f>IF(男子!$G32="","",VLOOKUP(男子!$G32,CODE!$J$44:$K$52,2,0))</f>
        <v/>
      </c>
      <c r="Z25" s="128" t="str">
        <f>IF(AA25="","",VLOOKUP(AA25,男子!#REF!,2,0))</f>
        <v/>
      </c>
      <c r="AA25" s="96" t="str">
        <f>IF(男子!$G32="","",IF(申込総括!$B41=男子!$B32,男子!G32,""))</f>
        <v/>
      </c>
      <c r="AB25" s="173" t="str">
        <f>IF(男子!$G32="","",IF(申込総括!$B41=男子!$B32,VLOOKUP($Y25,CODE!$R:$S,2,0)))</f>
        <v/>
      </c>
      <c r="AC25" s="167"/>
      <c r="AK25" s="212" t="str">
        <f t="shared" si="0"/>
        <v/>
      </c>
      <c r="AM25" s="236">
        <v>23</v>
      </c>
      <c r="AN25" s="198" t="s">
        <v>292</v>
      </c>
      <c r="AO25" s="236">
        <v>23</v>
      </c>
      <c r="AP25" s="201">
        <f t="shared" si="1"/>
        <v>0</v>
      </c>
      <c r="AU25" s="241"/>
      <c r="AV25" s="241"/>
      <c r="AW25" s="241"/>
    </row>
    <row r="26" spans="1:49" ht="13.5">
      <c r="A26">
        <v>24</v>
      </c>
      <c r="B26" s="128" t="str">
        <f>IF(男子!$B33="","",VLOOKUP(申込総括!$D$5,CODE!F:G,2,0))</f>
        <v/>
      </c>
      <c r="C26" s="150" t="str">
        <f>IF(男子!$B33="","",VLOOKUP($B26,CODE!E:F,2,0))</f>
        <v/>
      </c>
      <c r="D26" s="1"/>
      <c r="E26" s="126" t="str">
        <f>IF(申込総括!$B42="","",申込総括!$B42)</f>
        <v/>
      </c>
      <c r="F26" s="126" t="str">
        <f>IF(申込総括!$C42="","",申込総括!$C42)</f>
        <v/>
      </c>
      <c r="G26" s="126" t="str">
        <f>IF(申込総括!$C42="","",申込総括!$D42)</f>
        <v/>
      </c>
      <c r="H26" s="126" t="str">
        <f>IF(申込総括!$C42="","",$F26)</f>
        <v/>
      </c>
      <c r="I26" s="126"/>
      <c r="J26" s="128" t="str">
        <f>IF(申込総括!$C42="","","JPN")</f>
        <v/>
      </c>
      <c r="K26" s="132" t="str">
        <f>IF(申込総括!$C42="","","1")</f>
        <v/>
      </c>
      <c r="L26" s="132" t="str">
        <f>IF(申込総括!$C42="","",申込総括!$E42)</f>
        <v/>
      </c>
      <c r="M26" s="128"/>
      <c r="N26" s="126"/>
      <c r="O26" s="128" t="str">
        <f>IF(申込総括!$C42="","",申込総括!$G42)</f>
        <v/>
      </c>
      <c r="P26" s="128" t="str">
        <f>IF(申込総括!$C42="","",49)</f>
        <v/>
      </c>
      <c r="Q26" s="128" t="str">
        <f>IF(男子!$E33="","",VLOOKUP(男子!$E33,CODE!$J:$K,2,0))</f>
        <v/>
      </c>
      <c r="R26" s="128" t="str">
        <f>IF(男子!$E33="","",男子!$F33)</f>
        <v/>
      </c>
      <c r="S26" s="171" t="str">
        <f>IF(男子!$E33="","",IF(申込総括!$B42=男子!$B33,男子!E33,""))</f>
        <v/>
      </c>
      <c r="T26" s="172" t="str">
        <f>IF(男子!$E33="","",IF(申込総括!$B42=男子!$B33,VLOOKUP($Q26,CODE!$R:$S,2,0)))</f>
        <v/>
      </c>
      <c r="U26" s="128" t="e">
        <f>IF(男子!#REF!="","",VLOOKUP(男子!#REF!,CODE!$J:$K,2,0))</f>
        <v>#REF!</v>
      </c>
      <c r="V26" s="128" t="e">
        <f>IF(男子!#REF!="","",男子!$F33)</f>
        <v>#REF!</v>
      </c>
      <c r="W26" s="96" t="e">
        <f>IF(男子!#REF!="","",IF(申込総括!$B42=男子!$B33,男子!#REF!,""))</f>
        <v>#REF!</v>
      </c>
      <c r="X26" s="172" t="e">
        <f>IF(男子!#REF!="","",IF(申込総括!$B42=男子!$B33,VLOOKUP($U26,CODE!$R:$S,2,0)))</f>
        <v>#REF!</v>
      </c>
      <c r="Y26" s="128" t="str">
        <f>IF(男子!$G33="","",VLOOKUP(男子!$G33,CODE!$J$44:$K$52,2,0))</f>
        <v/>
      </c>
      <c r="Z26" s="128" t="str">
        <f>IF(AA26="","",VLOOKUP(AA26,男子!#REF!,2,0))</f>
        <v/>
      </c>
      <c r="AA26" s="96" t="str">
        <f>IF(男子!$G33="","",IF(申込総括!$B42=男子!$B33,男子!G33,""))</f>
        <v/>
      </c>
      <c r="AB26" s="173" t="str">
        <f>IF(男子!$G33="","",IF(申込総括!$B42=男子!$B33,VLOOKUP($Y26,CODE!$R:$S,2,0)))</f>
        <v/>
      </c>
      <c r="AC26" s="167"/>
      <c r="AK26" s="212" t="str">
        <f t="shared" si="0"/>
        <v/>
      </c>
      <c r="AM26" s="236">
        <v>24</v>
      </c>
      <c r="AN26" s="198" t="s">
        <v>432</v>
      </c>
      <c r="AO26" s="236">
        <v>24</v>
      </c>
      <c r="AP26" s="201">
        <f t="shared" si="1"/>
        <v>0</v>
      </c>
      <c r="AU26" s="241"/>
      <c r="AV26" s="241"/>
      <c r="AW26" s="241"/>
    </row>
    <row r="27" spans="1:49" ht="13.5">
      <c r="A27">
        <v>25</v>
      </c>
      <c r="B27" s="128" t="str">
        <f>IF(男子!$B34="","",VLOOKUP(申込総括!$D$5,CODE!F:G,2,0))</f>
        <v/>
      </c>
      <c r="C27" s="150" t="str">
        <f>IF(男子!$B34="","",VLOOKUP($B27,CODE!E:F,2,0))</f>
        <v/>
      </c>
      <c r="D27" s="1"/>
      <c r="E27" s="126" t="str">
        <f>IF(申込総括!$B43="","",申込総括!$B43)</f>
        <v/>
      </c>
      <c r="F27" s="126" t="str">
        <f>IF(申込総括!$C43="","",申込総括!$C43)</f>
        <v/>
      </c>
      <c r="G27" s="126" t="str">
        <f>IF(申込総括!$C43="","",申込総括!$D43)</f>
        <v/>
      </c>
      <c r="H27" s="126" t="str">
        <f>IF(申込総括!$C43="","",$F27)</f>
        <v/>
      </c>
      <c r="I27" s="126"/>
      <c r="J27" s="128" t="str">
        <f>IF(申込総括!$C43="","","JPN")</f>
        <v/>
      </c>
      <c r="K27" s="132" t="str">
        <f>IF(申込総括!$C43="","","1")</f>
        <v/>
      </c>
      <c r="L27" s="132" t="str">
        <f>IF(申込総括!$C43="","",申込総括!$E43)</f>
        <v/>
      </c>
      <c r="M27" s="128"/>
      <c r="N27" s="126"/>
      <c r="O27" s="128" t="str">
        <f>IF(申込総括!$C43="","",申込総括!$G43)</f>
        <v/>
      </c>
      <c r="P27" s="128" t="str">
        <f>IF(申込総括!$C43="","",49)</f>
        <v/>
      </c>
      <c r="Q27" s="128" t="str">
        <f>IF(男子!$E34="","",VLOOKUP(男子!$E34,CODE!$J:$K,2,0))</f>
        <v/>
      </c>
      <c r="R27" s="128" t="str">
        <f>IF(男子!$E34="","",男子!$F34)</f>
        <v/>
      </c>
      <c r="S27" s="171" t="str">
        <f>IF(男子!$E34="","",IF(申込総括!$B43=男子!$B34,男子!E34,""))</f>
        <v/>
      </c>
      <c r="T27" s="172" t="str">
        <f>IF(男子!$E34="","",IF(申込総括!$B43=男子!$B34,VLOOKUP($Q27,CODE!$R:$S,2,0)))</f>
        <v/>
      </c>
      <c r="U27" s="128" t="e">
        <f>IF(男子!#REF!="","",VLOOKUP(男子!#REF!,CODE!$J:$K,2,0))</f>
        <v>#REF!</v>
      </c>
      <c r="V27" s="128" t="e">
        <f>IF(男子!#REF!="","",男子!$F34)</f>
        <v>#REF!</v>
      </c>
      <c r="W27" s="96" t="e">
        <f>IF(男子!#REF!="","",IF(申込総括!$B43=男子!$B34,男子!#REF!,""))</f>
        <v>#REF!</v>
      </c>
      <c r="X27" s="172" t="e">
        <f>IF(男子!#REF!="","",IF(申込総括!$B43=男子!$B34,VLOOKUP($U27,CODE!$R:$S,2,0)))</f>
        <v>#REF!</v>
      </c>
      <c r="Y27" s="128" t="str">
        <f>IF(男子!$G34="","",VLOOKUP(男子!$G34,CODE!$J$44:$K$52,2,0))</f>
        <v/>
      </c>
      <c r="Z27" s="128" t="str">
        <f>IF(AA27="","",VLOOKUP(AA27,男子!#REF!,2,0))</f>
        <v/>
      </c>
      <c r="AA27" s="96" t="str">
        <f>IF(男子!$G34="","",IF(申込総括!$B43=男子!$B34,男子!G34,""))</f>
        <v/>
      </c>
      <c r="AB27" s="173" t="str">
        <f>IF(男子!$G34="","",IF(申込総括!$B43=男子!$B34,VLOOKUP($Y27,CODE!$R:$S,2,0)))</f>
        <v/>
      </c>
      <c r="AC27" s="167"/>
      <c r="AK27" s="212" t="str">
        <f t="shared" si="0"/>
        <v/>
      </c>
      <c r="AM27" s="236">
        <v>25</v>
      </c>
      <c r="AN27" s="198" t="s">
        <v>294</v>
      </c>
      <c r="AO27" s="236">
        <v>25</v>
      </c>
      <c r="AP27" s="201">
        <f t="shared" si="1"/>
        <v>0</v>
      </c>
      <c r="AU27" s="241"/>
      <c r="AV27" s="241"/>
      <c r="AW27" s="241"/>
    </row>
    <row r="28" spans="1:49" ht="13.5">
      <c r="A28">
        <v>26</v>
      </c>
      <c r="B28" s="128" t="str">
        <f>IF(男子!$B35="","",VLOOKUP(申込総括!$D$5,CODE!F:G,2,0))</f>
        <v/>
      </c>
      <c r="C28" s="150" t="str">
        <f>IF(男子!$B35="","",VLOOKUP($B28,CODE!E:F,2,0))</f>
        <v/>
      </c>
      <c r="D28" s="1"/>
      <c r="E28" s="126" t="str">
        <f>IF(申込総括!$B44="","",申込総括!$B44)</f>
        <v/>
      </c>
      <c r="F28" s="126" t="str">
        <f>IF(申込総括!$C44="","",申込総括!$C44)</f>
        <v/>
      </c>
      <c r="G28" s="126" t="str">
        <f>IF(申込総括!$C44="","",申込総括!$D44)</f>
        <v/>
      </c>
      <c r="H28" s="126" t="str">
        <f>IF(申込総括!$C44="","",$F28)</f>
        <v/>
      </c>
      <c r="I28" s="126"/>
      <c r="J28" s="128" t="str">
        <f>IF(申込総括!$C44="","","JPN")</f>
        <v/>
      </c>
      <c r="K28" s="132" t="str">
        <f>IF(申込総括!$C44="","","1")</f>
        <v/>
      </c>
      <c r="L28" s="132" t="str">
        <f>IF(申込総括!$C44="","",申込総括!$E44)</f>
        <v/>
      </c>
      <c r="M28" s="128"/>
      <c r="N28" s="126"/>
      <c r="O28" s="128" t="str">
        <f>IF(申込総括!$C44="","",申込総括!$G44)</f>
        <v/>
      </c>
      <c r="P28" s="128" t="str">
        <f>IF(申込総括!$C44="","",49)</f>
        <v/>
      </c>
      <c r="Q28" s="128" t="str">
        <f>IF(男子!$E35="","",VLOOKUP(男子!$E35,CODE!$J:$K,2,0))</f>
        <v/>
      </c>
      <c r="R28" s="128" t="str">
        <f>IF(男子!$E35="","",男子!$F35)</f>
        <v/>
      </c>
      <c r="S28" s="171" t="str">
        <f>IF(男子!$E35="","",IF(申込総括!$B44=男子!$B35,男子!E35,""))</f>
        <v/>
      </c>
      <c r="T28" s="172" t="str">
        <f>IF(男子!$E35="","",IF(申込総括!$B44=男子!$B35,VLOOKUP($Q28,CODE!$R:$S,2,0)))</f>
        <v/>
      </c>
      <c r="U28" s="128" t="e">
        <f>IF(男子!#REF!="","",VLOOKUP(男子!#REF!,CODE!$J:$K,2,0))</f>
        <v>#REF!</v>
      </c>
      <c r="V28" s="128" t="e">
        <f>IF(男子!#REF!="","",男子!$F35)</f>
        <v>#REF!</v>
      </c>
      <c r="W28" s="96" t="e">
        <f>IF(男子!#REF!="","",IF(申込総括!$B44=男子!$B35,男子!#REF!,""))</f>
        <v>#REF!</v>
      </c>
      <c r="X28" s="172" t="e">
        <f>IF(男子!#REF!="","",IF(申込総括!$B44=男子!$B35,VLOOKUP($U28,CODE!$R:$S,2,0)))</f>
        <v>#REF!</v>
      </c>
      <c r="Y28" s="128" t="str">
        <f>IF(男子!$G35="","",VLOOKUP(男子!$G35,CODE!$J$44:$K$52,2,0))</f>
        <v/>
      </c>
      <c r="Z28" s="128" t="str">
        <f>IF(AA28="","",VLOOKUP(AA28,男子!#REF!,2,0))</f>
        <v/>
      </c>
      <c r="AA28" s="96" t="str">
        <f>IF(男子!$G35="","",IF(申込総括!$B44=男子!$B35,男子!G35,""))</f>
        <v/>
      </c>
      <c r="AB28" s="173" t="str">
        <f>IF(男子!$G35="","",IF(申込総括!$B44=男子!$B35,VLOOKUP($Y28,CODE!$R:$S,2,0)))</f>
        <v/>
      </c>
      <c r="AC28" s="167"/>
      <c r="AK28" s="212" t="str">
        <f t="shared" si="0"/>
        <v/>
      </c>
      <c r="AM28" s="236">
        <v>26</v>
      </c>
      <c r="AN28" s="198" t="s">
        <v>295</v>
      </c>
      <c r="AO28" s="236">
        <v>26</v>
      </c>
      <c r="AP28" s="201">
        <f t="shared" si="1"/>
        <v>0</v>
      </c>
      <c r="AU28" s="241"/>
      <c r="AV28" s="241"/>
      <c r="AW28" s="241"/>
    </row>
    <row r="29" spans="1:49" ht="13.5">
      <c r="A29">
        <v>27</v>
      </c>
      <c r="B29" s="128" t="str">
        <f>IF(男子!$B36="","",VLOOKUP(申込総括!$D$5,CODE!F:G,2,0))</f>
        <v/>
      </c>
      <c r="C29" s="150" t="str">
        <f>IF(男子!$B36="","",VLOOKUP($B29,CODE!E:F,2,0))</f>
        <v/>
      </c>
      <c r="D29" s="1"/>
      <c r="E29" s="126" t="str">
        <f>IF(申込総括!$B45="","",申込総括!$B45)</f>
        <v/>
      </c>
      <c r="F29" s="126" t="str">
        <f>IF(申込総括!$C45="","",申込総括!$C45)</f>
        <v/>
      </c>
      <c r="G29" s="126" t="str">
        <f>IF(申込総括!$C45="","",申込総括!$D45)</f>
        <v/>
      </c>
      <c r="H29" s="126" t="str">
        <f>IF(申込総括!$C45="","",$F29)</f>
        <v/>
      </c>
      <c r="I29" s="126"/>
      <c r="J29" s="128" t="str">
        <f>IF(申込総括!$C45="","","JPN")</f>
        <v/>
      </c>
      <c r="K29" s="132" t="str">
        <f>IF(申込総括!$C45="","","1")</f>
        <v/>
      </c>
      <c r="L29" s="132" t="str">
        <f>IF(申込総括!$C45="","",申込総括!$E45)</f>
        <v/>
      </c>
      <c r="M29" s="128"/>
      <c r="N29" s="126"/>
      <c r="O29" s="128" t="str">
        <f>IF(申込総括!$C45="","",申込総括!$G45)</f>
        <v/>
      </c>
      <c r="P29" s="128" t="str">
        <f>IF(申込総括!$C45="","",49)</f>
        <v/>
      </c>
      <c r="Q29" s="128" t="str">
        <f>IF(男子!$E36="","",VLOOKUP(男子!$E36,CODE!$J:$K,2,0))</f>
        <v/>
      </c>
      <c r="R29" s="128" t="str">
        <f>IF(男子!$E36="","",男子!$F36)</f>
        <v/>
      </c>
      <c r="S29" s="171" t="str">
        <f>IF(男子!$E36="","",IF(申込総括!$B45=男子!$B36,男子!E36,""))</f>
        <v/>
      </c>
      <c r="T29" s="172" t="str">
        <f>IF(男子!$E36="","",IF(申込総括!$B45=男子!$B36,VLOOKUP($Q29,CODE!$R:$S,2,0)))</f>
        <v/>
      </c>
      <c r="U29" s="128" t="e">
        <f>IF(男子!#REF!="","",VLOOKUP(男子!#REF!,CODE!$J:$K,2,0))</f>
        <v>#REF!</v>
      </c>
      <c r="V29" s="128" t="e">
        <f>IF(男子!#REF!="","",男子!$F36)</f>
        <v>#REF!</v>
      </c>
      <c r="W29" s="96" t="e">
        <f>IF(男子!#REF!="","",IF(申込総括!$B45=男子!$B36,男子!#REF!,""))</f>
        <v>#REF!</v>
      </c>
      <c r="X29" s="172" t="e">
        <f>IF(男子!#REF!="","",IF(申込総括!$B45=男子!$B36,VLOOKUP($U29,CODE!$R:$S,2,0)))</f>
        <v>#REF!</v>
      </c>
      <c r="Y29" s="128" t="str">
        <f>IF(男子!$G36="","",VLOOKUP(男子!$G36,CODE!$J$44:$K$52,2,0))</f>
        <v/>
      </c>
      <c r="Z29" s="128" t="str">
        <f>IF(AA29="","",VLOOKUP(AA29,男子!#REF!,2,0))</f>
        <v/>
      </c>
      <c r="AA29" s="96" t="str">
        <f>IF(男子!$G36="","",IF(申込総括!$B45=男子!$B36,男子!G36,""))</f>
        <v/>
      </c>
      <c r="AB29" s="173" t="str">
        <f>IF(男子!$G36="","",IF(申込総括!$B45=男子!$B36,VLOOKUP($Y29,CODE!$R:$S,2,0)))</f>
        <v/>
      </c>
      <c r="AC29" s="167"/>
      <c r="AK29" s="212" t="str">
        <f t="shared" si="0"/>
        <v/>
      </c>
      <c r="AM29" s="236">
        <v>27</v>
      </c>
      <c r="AN29" s="198" t="s">
        <v>293</v>
      </c>
      <c r="AO29" s="236">
        <v>27</v>
      </c>
      <c r="AP29" s="201">
        <f t="shared" si="1"/>
        <v>0</v>
      </c>
      <c r="AU29" s="241"/>
      <c r="AV29" s="241"/>
      <c r="AW29" s="241"/>
    </row>
    <row r="30" spans="1:49" thickBot="1">
      <c r="A30">
        <v>28</v>
      </c>
      <c r="B30" s="128" t="str">
        <f>IF(男子!$B37="","",VLOOKUP(申込総括!$D$5,CODE!F:G,2,0))</f>
        <v/>
      </c>
      <c r="C30" s="150" t="str">
        <f>IF(男子!$B37="","",VLOOKUP($B30,CODE!E:F,2,0))</f>
        <v/>
      </c>
      <c r="D30" s="1"/>
      <c r="E30" s="126" t="str">
        <f>IF(申込総括!$B46="","",申込総括!$B46)</f>
        <v/>
      </c>
      <c r="F30" s="126" t="str">
        <f>IF(申込総括!$C46="","",申込総括!$C46)</f>
        <v/>
      </c>
      <c r="G30" s="126" t="str">
        <f>IF(申込総括!$C46="","",申込総括!$D46)</f>
        <v/>
      </c>
      <c r="H30" s="126" t="str">
        <f>IF(申込総括!$C46="","",$F30)</f>
        <v/>
      </c>
      <c r="I30" s="126"/>
      <c r="J30" s="128" t="str">
        <f>IF(申込総括!$C46="","","JPN")</f>
        <v/>
      </c>
      <c r="K30" s="132" t="str">
        <f>IF(申込総括!$C46="","","1")</f>
        <v/>
      </c>
      <c r="L30" s="132" t="str">
        <f>IF(申込総括!$C46="","",申込総括!$E46)</f>
        <v/>
      </c>
      <c r="M30" s="128"/>
      <c r="N30" s="126"/>
      <c r="O30" s="128" t="str">
        <f>IF(申込総括!$C46="","",申込総括!$G46)</f>
        <v/>
      </c>
      <c r="P30" s="128" t="str">
        <f>IF(申込総括!$C46="","",49)</f>
        <v/>
      </c>
      <c r="Q30" s="128" t="str">
        <f>IF(男子!$E37="","",VLOOKUP(男子!$E37,CODE!$J:$K,2,0))</f>
        <v/>
      </c>
      <c r="R30" s="128" t="str">
        <f>IF(男子!$E37="","",男子!$F37)</f>
        <v/>
      </c>
      <c r="S30" s="171" t="str">
        <f>IF(男子!$E37="","",IF(申込総括!$B46=男子!$B37,男子!E37,""))</f>
        <v/>
      </c>
      <c r="T30" s="172" t="str">
        <f>IF(男子!$E37="","",IF(申込総括!$B46=男子!$B37,VLOOKUP($Q30,CODE!$R:$S,2,0)))</f>
        <v/>
      </c>
      <c r="U30" s="128" t="e">
        <f>IF(男子!#REF!="","",VLOOKUP(男子!#REF!,CODE!$J:$K,2,0))</f>
        <v>#REF!</v>
      </c>
      <c r="V30" s="128" t="e">
        <f>IF(男子!#REF!="","",男子!$F37)</f>
        <v>#REF!</v>
      </c>
      <c r="W30" s="96" t="e">
        <f>IF(男子!#REF!="","",IF(申込総括!$B46=男子!$B37,男子!#REF!,""))</f>
        <v>#REF!</v>
      </c>
      <c r="X30" s="172" t="e">
        <f>IF(男子!#REF!="","",IF(申込総括!$B46=男子!$B37,VLOOKUP($U30,CODE!$R:$S,2,0)))</f>
        <v>#REF!</v>
      </c>
      <c r="Y30" s="128" t="str">
        <f>IF(男子!$G37="","",VLOOKUP(男子!$G37,CODE!$J$44:$K$52,2,0))</f>
        <v/>
      </c>
      <c r="Z30" s="128" t="str">
        <f>IF(AA30="","",VLOOKUP(AA30,男子!#REF!,2,0))</f>
        <v/>
      </c>
      <c r="AA30" s="96" t="str">
        <f>IF(男子!$G37="","",IF(申込総括!$B46=男子!$B37,男子!G37,""))</f>
        <v/>
      </c>
      <c r="AB30" s="173" t="str">
        <f>IF(男子!$G37="","",IF(申込総括!$B46=男子!$B37,VLOOKUP($Y30,CODE!$R:$S,2,0)))</f>
        <v/>
      </c>
      <c r="AC30" s="167"/>
      <c r="AK30" s="212" t="str">
        <f t="shared" si="0"/>
        <v/>
      </c>
      <c r="AL30" s="133"/>
      <c r="AM30" s="243">
        <v>28</v>
      </c>
      <c r="AN30" s="261" t="s">
        <v>433</v>
      </c>
      <c r="AO30" s="243">
        <v>28</v>
      </c>
      <c r="AP30" s="244">
        <f t="shared" si="1"/>
        <v>0</v>
      </c>
      <c r="AQ30" s="133"/>
      <c r="AR30" s="133"/>
      <c r="AS30" s="133"/>
      <c r="AT30" s="133"/>
      <c r="AU30" s="240">
        <f>COUNTIF($AA$3:$AA$32,"高一 A")</f>
        <v>0</v>
      </c>
      <c r="AV30" s="240">
        <f>COUNTIF($AA$3:$AA$32,"高一 B")</f>
        <v>0</v>
      </c>
      <c r="AW30" s="240">
        <f>COUNTIF($AA$3:$AA$32,"高一 C")</f>
        <v>0</v>
      </c>
    </row>
    <row r="31" spans="1:49" thickTop="1">
      <c r="A31">
        <v>29</v>
      </c>
      <c r="B31" s="128" t="str">
        <f>IF(男子!$B38="","",VLOOKUP(申込総括!$D$5,CODE!F:G,2,0))</f>
        <v/>
      </c>
      <c r="C31" s="150" t="str">
        <f>IF(男子!$B38="","",VLOOKUP($B31,CODE!E:F,2,0))</f>
        <v/>
      </c>
      <c r="D31" s="1"/>
      <c r="E31" s="126" t="str">
        <f>IF(申込総括!$B47="","",申込総括!$B47)</f>
        <v/>
      </c>
      <c r="F31" s="126" t="str">
        <f>IF(申込総括!$C47="","",申込総括!$C47)</f>
        <v/>
      </c>
      <c r="G31" s="126" t="str">
        <f>IF(申込総括!$C47="","",申込総括!$D47)</f>
        <v/>
      </c>
      <c r="H31" s="126" t="str">
        <f>IF(申込総括!$C47="","",$F31)</f>
        <v/>
      </c>
      <c r="I31" s="126"/>
      <c r="J31" s="128" t="str">
        <f>IF(申込総括!$C47="","","JPN")</f>
        <v/>
      </c>
      <c r="K31" s="132" t="str">
        <f>IF(申込総括!$C47="","","1")</f>
        <v/>
      </c>
      <c r="L31" s="132" t="str">
        <f>IF(申込総括!$C47="","",申込総括!$E47)</f>
        <v/>
      </c>
      <c r="M31" s="128"/>
      <c r="N31" s="126"/>
      <c r="O31" s="128" t="str">
        <f>IF(申込総括!$C47="","",申込総括!$G47)</f>
        <v/>
      </c>
      <c r="P31" s="128" t="str">
        <f>IF(申込総括!$C47="","",49)</f>
        <v/>
      </c>
      <c r="Q31" s="128" t="str">
        <f>IF(男子!$E38="","",VLOOKUP(男子!$E38,CODE!$J:$K,2,0))</f>
        <v/>
      </c>
      <c r="R31" s="128" t="str">
        <f>IF(男子!$E38="","",男子!$F38)</f>
        <v/>
      </c>
      <c r="S31" s="171" t="str">
        <f>IF(男子!$E38="","",IF(申込総括!$B47=男子!$B38,男子!E38,""))</f>
        <v/>
      </c>
      <c r="T31" s="172" t="str">
        <f>IF(男子!$E38="","",IF(申込総括!$B47=男子!$B38,VLOOKUP($Q31,CODE!$R:$S,2,0)))</f>
        <v/>
      </c>
      <c r="U31" s="128" t="e">
        <f>IF(男子!#REF!="","",VLOOKUP(男子!#REF!,CODE!$J:$K,2,0))</f>
        <v>#REF!</v>
      </c>
      <c r="V31" s="128" t="e">
        <f>IF(男子!#REF!="","",男子!$F38)</f>
        <v>#REF!</v>
      </c>
      <c r="W31" s="96" t="e">
        <f>IF(男子!#REF!="","",IF(申込総括!$B47=男子!$B38,男子!#REF!,""))</f>
        <v>#REF!</v>
      </c>
      <c r="X31" s="172" t="e">
        <f>IF(男子!#REF!="","",IF(申込総括!$B47=男子!$B38,VLOOKUP($U31,CODE!$R:$S,2,0)))</f>
        <v>#REF!</v>
      </c>
      <c r="Y31" s="128" t="str">
        <f>IF(男子!$G38="","",VLOOKUP(男子!$G38,CODE!$J$44:$K$52,2,0))</f>
        <v/>
      </c>
      <c r="Z31" s="128" t="str">
        <f>IF(AA31="","",VLOOKUP(AA31,男子!#REF!,2,0))</f>
        <v/>
      </c>
      <c r="AA31" s="96" t="str">
        <f>IF(男子!$G38="","",IF(申込総括!$B47=男子!$B38,男子!G38,""))</f>
        <v/>
      </c>
      <c r="AB31" s="173" t="str">
        <f>IF(男子!$G38="","",IF(申込総括!$B47=男子!$B38,VLOOKUP($Y31,CODE!$R:$S,2,0)))</f>
        <v/>
      </c>
      <c r="AC31" s="167"/>
      <c r="AK31" s="212" t="str">
        <f t="shared" si="0"/>
        <v/>
      </c>
      <c r="AL31" s="133"/>
      <c r="AM31" s="236">
        <v>29</v>
      </c>
      <c r="AN31" s="198" t="s">
        <v>434</v>
      </c>
      <c r="AO31" s="236">
        <v>29</v>
      </c>
      <c r="AP31" s="201">
        <f t="shared" si="1"/>
        <v>0</v>
      </c>
      <c r="AQ31" s="133"/>
      <c r="AR31" s="133"/>
      <c r="AS31" s="133"/>
      <c r="AT31" s="133"/>
      <c r="AU31" s="240"/>
      <c r="AV31" s="240"/>
      <c r="AW31" s="240"/>
    </row>
    <row r="32" spans="1:49" thickBot="1">
      <c r="A32" s="214">
        <v>30</v>
      </c>
      <c r="B32" s="215" t="str">
        <f>IF(男子!$B39="","",VLOOKUP(申込総括!$D$5,CODE!F:G,2,0))</f>
        <v/>
      </c>
      <c r="C32" s="216" t="str">
        <f>IF(男子!$B39="","",VLOOKUP($B32,CODE!E:F,2,0))</f>
        <v/>
      </c>
      <c r="D32" s="203"/>
      <c r="E32" s="217" t="str">
        <f>IF(申込総括!$B48="","",申込総括!$B48)</f>
        <v/>
      </c>
      <c r="F32" s="217" t="str">
        <f>IF(申込総括!$C48="","",申込総括!$C48)</f>
        <v/>
      </c>
      <c r="G32" s="217" t="str">
        <f>IF(申込総括!$C48="","",申込総括!$D48)</f>
        <v/>
      </c>
      <c r="H32" s="217" t="str">
        <f>IF(申込総括!$C48="","",$F32)</f>
        <v/>
      </c>
      <c r="I32" s="217"/>
      <c r="J32" s="215" t="str">
        <f>IF(申込総括!$C48="","","JPN")</f>
        <v/>
      </c>
      <c r="K32" s="218" t="str">
        <f>IF(申込総括!$C48="","","1")</f>
        <v/>
      </c>
      <c r="L32" s="218" t="str">
        <f>IF(申込総括!$C48="","",申込総括!$E48)</f>
        <v/>
      </c>
      <c r="M32" s="215"/>
      <c r="N32" s="217"/>
      <c r="O32" s="215" t="str">
        <f>IF(申込総括!$C48="","",申込総括!$G48)</f>
        <v/>
      </c>
      <c r="P32" s="215" t="str">
        <f>IF(申込総括!$C48="","",49)</f>
        <v/>
      </c>
      <c r="Q32" s="215" t="str">
        <f>IF(男子!$E39="","",VLOOKUP(男子!$E39,CODE!$J:$K,2,0))</f>
        <v/>
      </c>
      <c r="R32" s="215" t="str">
        <f>IF(男子!$E39="","",男子!$F39)</f>
        <v/>
      </c>
      <c r="S32" s="219" t="str">
        <f>IF(男子!$E39="","",IF(申込総括!$B48=男子!$B39,男子!E39,""))</f>
        <v/>
      </c>
      <c r="T32" s="220" t="str">
        <f>IF(男子!$E39="","",IF(申込総括!$B48=男子!$B39,VLOOKUP($Q32,CODE!$R:$S,2,0)))</f>
        <v/>
      </c>
      <c r="U32" s="215" t="e">
        <f>IF(男子!#REF!="","",VLOOKUP(男子!#REF!,CODE!$J:$K,2,0))</f>
        <v>#REF!</v>
      </c>
      <c r="V32" s="215" t="e">
        <f>IF(男子!#REF!="","",男子!$F39)</f>
        <v>#REF!</v>
      </c>
      <c r="W32" s="221" t="e">
        <f>IF(男子!#REF!="","",IF(申込総括!$B48=男子!$B39,男子!#REF!,""))</f>
        <v>#REF!</v>
      </c>
      <c r="X32" s="220" t="e">
        <f>IF(男子!#REF!="","",IF(申込総括!$B48=男子!$B39,VLOOKUP($U32,CODE!$R:$S,2,0)))</f>
        <v>#REF!</v>
      </c>
      <c r="Y32" s="215" t="str">
        <f>IF(男子!$G39="","",VLOOKUP(男子!$G39,CODE!$J$44:$K$52,2,0))</f>
        <v/>
      </c>
      <c r="Z32" s="215"/>
      <c r="AA32" s="221" t="str">
        <f>IF(男子!$G39="","",IF(申込総括!$B48=男子!$B39,男子!G39,""))</f>
        <v/>
      </c>
      <c r="AB32" s="222" t="str">
        <f>IF(男子!$G39="","",IF(申込総括!$B48=男子!$B39,VLOOKUP($Y32,CODE!$R:$S,2,0)))</f>
        <v/>
      </c>
      <c r="AC32" s="168"/>
      <c r="AD32" s="140"/>
      <c r="AE32" s="139"/>
      <c r="AF32" s="139"/>
      <c r="AG32" s="139"/>
      <c r="AH32" s="139"/>
      <c r="AI32" s="139"/>
      <c r="AJ32" s="139"/>
      <c r="AK32" s="212" t="str">
        <f t="shared" si="0"/>
        <v/>
      </c>
      <c r="AL32" s="133"/>
      <c r="AM32" s="236">
        <v>30</v>
      </c>
      <c r="AN32" s="198" t="s">
        <v>435</v>
      </c>
      <c r="AO32" s="236">
        <v>30</v>
      </c>
      <c r="AP32" s="201">
        <f t="shared" si="1"/>
        <v>0</v>
      </c>
      <c r="AQ32" s="133"/>
      <c r="AR32" s="133"/>
      <c r="AS32" s="133"/>
      <c r="AT32" s="133"/>
      <c r="AU32" s="240"/>
      <c r="AV32" s="240"/>
      <c r="AW32" s="240"/>
    </row>
    <row r="33" spans="1:49" s="133" customFormat="1" ht="15" thickTop="1">
      <c r="A33" s="133">
        <v>31</v>
      </c>
      <c r="B33" s="134" t="str">
        <f>IF(女子!$B10="","",VLOOKUP(申込総括!$D$5,CODE!F:G,2,0))</f>
        <v/>
      </c>
      <c r="C33" s="135" t="str">
        <f>IF(女子!$B10="","",VLOOKUP($B33,CODE!$E:$F,2,0))</f>
        <v/>
      </c>
      <c r="E33" s="177" t="str">
        <f>IF(申込総括!$H19="","",申込総括!$H19)</f>
        <v/>
      </c>
      <c r="F33" s="177" t="str">
        <f>女子!$C10</f>
        <v/>
      </c>
      <c r="G33" s="177" t="str">
        <f>IF(申込総括!$I19="","",申込総括!$J19)</f>
        <v/>
      </c>
      <c r="H33" s="177" t="str">
        <f>IF(申込総括!$I19="","",$F33)</f>
        <v/>
      </c>
      <c r="I33" s="178"/>
      <c r="J33" s="134" t="str">
        <f>IF(申込総括!$I19="","","JPN")</f>
        <v/>
      </c>
      <c r="K33" s="175" t="str">
        <f>IF(申込総括!$I19="","","2")</f>
        <v/>
      </c>
      <c r="L33" s="175" t="str">
        <f>IF(申込総括!$I19="","",申込総括!$K19)</f>
        <v/>
      </c>
      <c r="M33" s="179"/>
      <c r="O33" s="134" t="str">
        <f>IF(申込総括!$I19="","",申込総括!$M19)</f>
        <v/>
      </c>
      <c r="P33" s="134" t="str">
        <f>IF(申込総括!$I19="","",49)</f>
        <v/>
      </c>
      <c r="Q33" s="134" t="str">
        <f>IF(女子!$E10="","",VLOOKUP(女子!$E10,CODE!$N:$O,2,0))</f>
        <v/>
      </c>
      <c r="R33" s="179" t="str">
        <f>IF(女子!$E10="","",女子!$F10)</f>
        <v/>
      </c>
      <c r="S33" s="174" t="str">
        <f>IF(女子!$E10="","",IF(申込総括!$H19=女子!$B10,VLOOKUP($Q33,CODE!$M:$N,2,0)))</f>
        <v/>
      </c>
      <c r="T33" s="180" t="str">
        <f>IF(女子!$E10="","",IF(申込総括!$H19=女子!$B10,VLOOKUP($Q33,CODE!$R:$S,2,0)))</f>
        <v/>
      </c>
      <c r="U33" s="179" t="e">
        <f>IF(女子!#REF!="","",VLOOKUP(女子!#REF!,CODE!$N:$O,2,0))</f>
        <v>#REF!</v>
      </c>
      <c r="V33" s="179" t="e">
        <f>IF(女子!#REF!="","",女子!$H10)</f>
        <v>#REF!</v>
      </c>
      <c r="W33" s="174" t="e">
        <f>IF(女子!#REF!="","",IF(申込総括!$H19=女子!$B10,女子!#REF!,""))</f>
        <v>#REF!</v>
      </c>
      <c r="X33" s="180" t="e">
        <f>IF(女子!#REF!="","",IF(申込総括!$H19=女子!$B10,VLOOKUP($U33,CODE!$R:$S,2,0)))</f>
        <v>#REF!</v>
      </c>
      <c r="Y33" s="134" t="str">
        <f>IF(女子!$G10="","",VLOOKUP(女子!$G10,CODE!$N:$O,2,0))</f>
        <v/>
      </c>
      <c r="Z33" s="134" t="str">
        <f>IF(AA33="","",VLOOKUP(AA33,女子!#REF!,2,0))</f>
        <v/>
      </c>
      <c r="AA33" s="176" t="str">
        <f>IF(女子!$G10="","",IF(申込総括!$H19=女子!$B10,女子!G10,""))</f>
        <v/>
      </c>
      <c r="AB33" s="181" t="str">
        <f>IF(女子!$G10="","",IF(申込総括!$H19=女子!$B10,VLOOKUP($Y33,CODE!$R:$S,2,0)))</f>
        <v/>
      </c>
      <c r="AC33" s="169"/>
      <c r="AD33" s="136"/>
      <c r="AK33" s="212" t="str">
        <f t="shared" si="0"/>
        <v/>
      </c>
      <c r="AM33" s="236">
        <v>31</v>
      </c>
      <c r="AN33" s="198" t="s">
        <v>436</v>
      </c>
      <c r="AO33" s="236">
        <v>31</v>
      </c>
      <c r="AP33" s="201">
        <f>IF(AU33&gt;3.9,1,0)+IF(AV33&gt;3.9,1,0)+IF(AW33&gt;3.9,1,0)</f>
        <v>0</v>
      </c>
      <c r="AU33" s="240"/>
      <c r="AV33" s="240"/>
      <c r="AW33" s="240"/>
    </row>
    <row r="34" spans="1:49" s="133" customFormat="1">
      <c r="A34" s="133">
        <v>32</v>
      </c>
      <c r="B34" s="134" t="str">
        <f>IF(女子!$B11="","",VLOOKUP(申込総括!$D$5,CODE!F:G,2,0))</f>
        <v/>
      </c>
      <c r="C34" s="135" t="str">
        <f>IF(女子!$B11="","",VLOOKUP($B34,CODE!$E:$F,2,0))</f>
        <v/>
      </c>
      <c r="E34" s="177" t="str">
        <f>IF(申込総括!$H20="","",申込総括!$H20)</f>
        <v/>
      </c>
      <c r="F34" s="177" t="str">
        <f>女子!$C11</f>
        <v/>
      </c>
      <c r="G34" s="177" t="str">
        <f>IF(申込総括!$I20="","",申込総括!$J20)</f>
        <v/>
      </c>
      <c r="H34" s="177" t="str">
        <f>IF(申込総括!$I20="","",$F34)</f>
        <v/>
      </c>
      <c r="I34" s="178"/>
      <c r="J34" s="134" t="str">
        <f>IF(申込総括!$I20="","","JPN")</f>
        <v/>
      </c>
      <c r="K34" s="175" t="str">
        <f>IF(申込総括!$I20="","","2")</f>
        <v/>
      </c>
      <c r="L34" s="175" t="str">
        <f>IF(申込総括!$I20="","",申込総括!$K20)</f>
        <v/>
      </c>
      <c r="M34" s="179"/>
      <c r="O34" s="134" t="str">
        <f>IF(申込総括!$I20="","",申込総括!$M20)</f>
        <v/>
      </c>
      <c r="P34" s="134" t="str">
        <f>IF(申込総括!$I20="","",49)</f>
        <v/>
      </c>
      <c r="Q34" s="134" t="str">
        <f>IF(女子!$E11="","",VLOOKUP(女子!$E11,CODE!$N:$O,2,0))</f>
        <v/>
      </c>
      <c r="R34" s="179" t="str">
        <f>IF(女子!$E11="","",女子!$F11)</f>
        <v/>
      </c>
      <c r="S34" s="174" t="str">
        <f>IF(女子!$E11="","",IF(申込総括!$H20=女子!$B11,VLOOKUP($Q34,CODE!$M:$N,2,0)))</f>
        <v/>
      </c>
      <c r="T34" s="180" t="str">
        <f>IF(女子!$E11="","",IF(申込総括!$H20=女子!$B11,VLOOKUP($Q34,CODE!$R:$S,2,0)))</f>
        <v/>
      </c>
      <c r="U34" s="179" t="e">
        <f>IF(女子!#REF!="","",VLOOKUP(女子!#REF!,CODE!$N:$O,2,0))</f>
        <v>#REF!</v>
      </c>
      <c r="V34" s="179" t="e">
        <f>IF(女子!#REF!="","",女子!$H11)</f>
        <v>#REF!</v>
      </c>
      <c r="W34" s="174" t="e">
        <f>IF(女子!#REF!="","",IF(申込総括!$H20=女子!$B11,女子!#REF!,""))</f>
        <v>#REF!</v>
      </c>
      <c r="X34" s="180" t="e">
        <f>IF(女子!#REF!="","",IF(申込総括!$H20=女子!$B11,VLOOKUP($U34,CODE!$R:$S,2,0)))</f>
        <v>#REF!</v>
      </c>
      <c r="Y34" s="134" t="str">
        <f>IF(女子!$G11="","",VLOOKUP(女子!$G11,CODE!$N:$O,2,0))</f>
        <v/>
      </c>
      <c r="Z34" s="134" t="str">
        <f>IF(AA34="","",VLOOKUP(AA34,女子!#REF!,2,0))</f>
        <v/>
      </c>
      <c r="AA34" s="176" t="str">
        <f>IF(女子!$G11="","",IF(申込総括!$H20=女子!$B11,女子!G11,""))</f>
        <v/>
      </c>
      <c r="AB34" s="181" t="str">
        <f>IF(女子!$G11="","",IF(申込総括!$H20=女子!$B11,VLOOKUP($Y34,CODE!$R:$S,2,0)))</f>
        <v/>
      </c>
      <c r="AC34" s="169"/>
      <c r="AD34" s="136"/>
      <c r="AK34" s="212" t="str">
        <f t="shared" si="0"/>
        <v/>
      </c>
      <c r="AM34" s="236">
        <v>32</v>
      </c>
      <c r="AN34" s="198" t="s">
        <v>437</v>
      </c>
      <c r="AO34" s="236">
        <v>32</v>
      </c>
      <c r="AP34" s="201">
        <f t="shared" ref="AP34:AP39" si="2">COUNTIF($Q$3:$Q$62,AO34)+COUNTIF($U$3:$U$62,AO34)</f>
        <v>0</v>
      </c>
      <c r="AU34" s="242"/>
      <c r="AV34" s="242"/>
      <c r="AW34" s="242"/>
    </row>
    <row r="35" spans="1:49" s="133" customFormat="1">
      <c r="A35" s="133">
        <v>33</v>
      </c>
      <c r="B35" s="134" t="str">
        <f>IF(女子!$B12="","",VLOOKUP(申込総括!$D$5,CODE!F:G,2,0))</f>
        <v/>
      </c>
      <c r="C35" s="135" t="str">
        <f>IF(女子!$B12="","",VLOOKUP($B35,CODE!$E:$F,2,0))</f>
        <v/>
      </c>
      <c r="E35" s="177" t="str">
        <f>IF(申込総括!$H21="","",申込総括!$H21)</f>
        <v/>
      </c>
      <c r="F35" s="177" t="str">
        <f>女子!$C12</f>
        <v/>
      </c>
      <c r="G35" s="177" t="str">
        <f>IF(申込総括!$I21="","",申込総括!$J21)</f>
        <v/>
      </c>
      <c r="H35" s="177" t="str">
        <f>IF(申込総括!$I21="","",$F35)</f>
        <v/>
      </c>
      <c r="I35" s="178"/>
      <c r="J35" s="134" t="str">
        <f>IF(申込総括!$I21="","","JPN")</f>
        <v/>
      </c>
      <c r="K35" s="175" t="str">
        <f>IF(申込総括!$I21="","","2")</f>
        <v/>
      </c>
      <c r="L35" s="175" t="str">
        <f>IF(申込総括!$I21="","",申込総括!$K21)</f>
        <v/>
      </c>
      <c r="M35" s="179"/>
      <c r="O35" s="134" t="str">
        <f>IF(申込総括!$I21="","",申込総括!$M21)</f>
        <v/>
      </c>
      <c r="P35" s="134" t="str">
        <f>IF(申込総括!$I21="","",49)</f>
        <v/>
      </c>
      <c r="Q35" s="134" t="str">
        <f>IF(女子!$E12="","",VLOOKUP(女子!$E12,CODE!$N:$O,2,0))</f>
        <v/>
      </c>
      <c r="R35" s="179" t="str">
        <f>IF(女子!$E12="","",女子!$F12)</f>
        <v/>
      </c>
      <c r="S35" s="174" t="str">
        <f>IF(女子!$E12="","",IF(申込総括!$H21=女子!$B12,VLOOKUP($Q35,CODE!$M:$N,2,0)))</f>
        <v/>
      </c>
      <c r="T35" s="180" t="str">
        <f>IF(女子!$E12="","",IF(申込総括!$H21=女子!$B12,VLOOKUP($Q35,CODE!$R:$S,2,0)))</f>
        <v/>
      </c>
      <c r="U35" s="179" t="e">
        <f>IF(女子!#REF!="","",VLOOKUP(女子!#REF!,CODE!$N:$O,2,0))</f>
        <v>#REF!</v>
      </c>
      <c r="V35" s="179" t="e">
        <f>IF(女子!#REF!="","",女子!$H12)</f>
        <v>#REF!</v>
      </c>
      <c r="W35" s="174" t="e">
        <f>IF(女子!#REF!="","",IF(申込総括!$H21=女子!$B12,女子!#REF!,""))</f>
        <v>#REF!</v>
      </c>
      <c r="X35" s="180" t="e">
        <f>IF(女子!#REF!="","",IF(申込総括!$H21=女子!$B12,VLOOKUP($U35,CODE!$R:$S,2,0)))</f>
        <v>#REF!</v>
      </c>
      <c r="Y35" s="134" t="str">
        <f>IF(女子!$G12="","",VLOOKUP(女子!$G12,CODE!$N:$O,2,0))</f>
        <v/>
      </c>
      <c r="Z35" s="134" t="str">
        <f>IF(AA35="","",VLOOKUP(AA35,女子!#REF!,2,0))</f>
        <v/>
      </c>
      <c r="AA35" s="176" t="str">
        <f>IF(女子!$G12="","",IF(申込総括!$H21=女子!$B12,女子!G12,""))</f>
        <v/>
      </c>
      <c r="AB35" s="181" t="str">
        <f>IF(女子!$G12="","",IF(申込総括!$H21=女子!$B12,VLOOKUP($Y35,CODE!$R:$S,2,0)))</f>
        <v/>
      </c>
      <c r="AC35" s="169"/>
      <c r="AD35" s="136"/>
      <c r="AK35" s="212" t="str">
        <f t="shared" si="0"/>
        <v/>
      </c>
      <c r="AM35" s="236">
        <v>33</v>
      </c>
      <c r="AN35" s="198" t="s">
        <v>438</v>
      </c>
      <c r="AO35" s="236">
        <v>33</v>
      </c>
      <c r="AP35" s="201">
        <f t="shared" si="2"/>
        <v>0</v>
      </c>
      <c r="AU35" s="242"/>
      <c r="AV35" s="242"/>
      <c r="AW35" s="242"/>
    </row>
    <row r="36" spans="1:49" s="133" customFormat="1">
      <c r="A36" s="133">
        <v>34</v>
      </c>
      <c r="B36" s="134" t="str">
        <f>IF(女子!$B13="","",VLOOKUP(申込総括!$D$5,CODE!F:G,2,0))</f>
        <v/>
      </c>
      <c r="C36" s="135" t="str">
        <f>IF(女子!$B13="","",VLOOKUP($B36,CODE!$E:$F,2,0))</f>
        <v/>
      </c>
      <c r="E36" s="177" t="str">
        <f>IF(申込総括!$H22="","",申込総括!$H22)</f>
        <v/>
      </c>
      <c r="F36" s="177" t="str">
        <f>女子!$C13</f>
        <v/>
      </c>
      <c r="G36" s="177" t="str">
        <f>IF(申込総括!$I22="","",申込総括!$J22)</f>
        <v/>
      </c>
      <c r="H36" s="177" t="str">
        <f>IF(申込総括!$I22="","",$F36)</f>
        <v/>
      </c>
      <c r="I36" s="178"/>
      <c r="J36" s="134" t="str">
        <f>IF(申込総括!$I22="","","JPN")</f>
        <v/>
      </c>
      <c r="K36" s="175" t="str">
        <f>IF(申込総括!$I22="","","2")</f>
        <v/>
      </c>
      <c r="L36" s="175" t="str">
        <f>IF(申込総括!$I22="","",申込総括!$K22)</f>
        <v/>
      </c>
      <c r="M36" s="179"/>
      <c r="O36" s="134" t="str">
        <f>IF(申込総括!$I22="","",申込総括!$M22)</f>
        <v/>
      </c>
      <c r="P36" s="134" t="str">
        <f>IF(申込総括!$I22="","",49)</f>
        <v/>
      </c>
      <c r="Q36" s="134" t="str">
        <f>IF(女子!$E13="","",VLOOKUP(女子!$E13,CODE!$N:$O,2,0))</f>
        <v/>
      </c>
      <c r="R36" s="179" t="str">
        <f>IF(女子!$E13="","",女子!$F13)</f>
        <v/>
      </c>
      <c r="S36" s="174" t="str">
        <f>IF(女子!$E13="","",IF(申込総括!$H22=女子!$B13,VLOOKUP($Q36,CODE!$M:$N,2,0)))</f>
        <v/>
      </c>
      <c r="T36" s="180" t="str">
        <f>IF(女子!$E13="","",IF(申込総括!$H22=女子!$B13,VLOOKUP($Q36,CODE!$R:$S,2,0)))</f>
        <v/>
      </c>
      <c r="U36" s="179" t="e">
        <f>IF(女子!#REF!="","",VLOOKUP(女子!#REF!,CODE!$N:$O,2,0))</f>
        <v>#REF!</v>
      </c>
      <c r="V36" s="179" t="e">
        <f>IF(女子!#REF!="","",女子!$H13)</f>
        <v>#REF!</v>
      </c>
      <c r="W36" s="174" t="e">
        <f>IF(女子!#REF!="","",IF(申込総括!$H22=女子!$B13,女子!#REF!,""))</f>
        <v>#REF!</v>
      </c>
      <c r="X36" s="180" t="e">
        <f>IF(女子!#REF!="","",IF(申込総括!$H22=女子!$B13,VLOOKUP($U36,CODE!$R:$S,2,0)))</f>
        <v>#REF!</v>
      </c>
      <c r="Y36" s="134" t="str">
        <f>IF(女子!$G13="","",VLOOKUP(女子!$G13,CODE!$N:$O,2,0))</f>
        <v/>
      </c>
      <c r="Z36" s="134" t="str">
        <f>IF(AA36="","",VLOOKUP(AA36,女子!#REF!,2,0))</f>
        <v/>
      </c>
      <c r="AA36" s="176" t="str">
        <f>IF(女子!$G13="","",IF(申込総括!$H22=女子!$B13,女子!G13,""))</f>
        <v/>
      </c>
      <c r="AB36" s="181" t="str">
        <f>IF(女子!$G13="","",IF(申込総括!$H22=女子!$B13,VLOOKUP($Y36,CODE!$R:$S,2,0)))</f>
        <v/>
      </c>
      <c r="AC36" s="169"/>
      <c r="AD36" s="136"/>
      <c r="AK36" s="212" t="str">
        <f t="shared" si="0"/>
        <v/>
      </c>
      <c r="AM36" s="236">
        <v>34</v>
      </c>
      <c r="AN36" s="198" t="s">
        <v>439</v>
      </c>
      <c r="AO36" s="236">
        <v>34</v>
      </c>
      <c r="AP36" s="201">
        <f t="shared" si="2"/>
        <v>0</v>
      </c>
      <c r="AU36" s="242"/>
      <c r="AV36" s="242"/>
      <c r="AW36" s="242"/>
    </row>
    <row r="37" spans="1:49" s="133" customFormat="1">
      <c r="A37" s="133">
        <v>35</v>
      </c>
      <c r="B37" s="134" t="str">
        <f>IF(女子!$B14="","",VLOOKUP(申込総括!$D$5,CODE!F:G,2,0))</f>
        <v/>
      </c>
      <c r="C37" s="135" t="str">
        <f>IF(女子!$B14="","",VLOOKUP($B37,CODE!$E:$F,2,0))</f>
        <v/>
      </c>
      <c r="E37" s="177" t="str">
        <f>IF(申込総括!$H23="","",申込総括!$H23)</f>
        <v/>
      </c>
      <c r="F37" s="177" t="str">
        <f>女子!$C14</f>
        <v/>
      </c>
      <c r="G37" s="177" t="str">
        <f>IF(申込総括!$I23="","",申込総括!$J23)</f>
        <v/>
      </c>
      <c r="H37" s="177" t="str">
        <f>IF(申込総括!$I23="","",$F37)</f>
        <v/>
      </c>
      <c r="I37" s="178"/>
      <c r="J37" s="134" t="str">
        <f>IF(申込総括!$I23="","","JPN")</f>
        <v/>
      </c>
      <c r="K37" s="175" t="str">
        <f>IF(申込総括!$I23="","","2")</f>
        <v/>
      </c>
      <c r="L37" s="175" t="str">
        <f>IF(申込総括!$I23="","",申込総括!$K23)</f>
        <v/>
      </c>
      <c r="M37" s="179"/>
      <c r="O37" s="134" t="str">
        <f>IF(申込総括!$I23="","",申込総括!$M23)</f>
        <v/>
      </c>
      <c r="P37" s="134" t="str">
        <f>IF(申込総括!$I23="","",49)</f>
        <v/>
      </c>
      <c r="Q37" s="134" t="str">
        <f>IF(女子!$E14="","",VLOOKUP(女子!$E14,CODE!$N:$O,2,0))</f>
        <v/>
      </c>
      <c r="R37" s="179" t="str">
        <f>IF(女子!$E14="","",女子!$F14)</f>
        <v/>
      </c>
      <c r="S37" s="174" t="str">
        <f>IF(女子!$E14="","",IF(申込総括!$H23=女子!$B14,VLOOKUP($Q37,CODE!$M:$N,2,0)))</f>
        <v/>
      </c>
      <c r="T37" s="180" t="str">
        <f>IF(女子!$E14="","",IF(申込総括!$H23=女子!$B14,VLOOKUP($Q37,CODE!$R:$S,2,0)))</f>
        <v/>
      </c>
      <c r="U37" s="179" t="e">
        <f>IF(女子!#REF!="","",VLOOKUP(女子!#REF!,CODE!$N:$O,2,0))</f>
        <v>#REF!</v>
      </c>
      <c r="V37" s="179" t="e">
        <f>IF(女子!#REF!="","",女子!$H14)</f>
        <v>#REF!</v>
      </c>
      <c r="W37" s="174" t="e">
        <f>IF(女子!#REF!="","",IF(申込総括!$H23=女子!$B14,女子!#REF!,""))</f>
        <v>#REF!</v>
      </c>
      <c r="X37" s="180" t="e">
        <f>IF(女子!#REF!="","",IF(申込総括!$H23=女子!$B14,VLOOKUP($U37,CODE!$R:$S,2,0)))</f>
        <v>#REF!</v>
      </c>
      <c r="Y37" s="134" t="str">
        <f>IF(女子!$G14="","",VLOOKUP(女子!$G14,CODE!$N:$O,2,0))</f>
        <v/>
      </c>
      <c r="Z37" s="134" t="str">
        <f>IF(AA37="","",VLOOKUP(AA37,女子!#REF!,2,0))</f>
        <v/>
      </c>
      <c r="AA37" s="176" t="str">
        <f>IF(女子!$G14="","",IF(申込総括!$H23=女子!$B14,女子!G14,""))</f>
        <v/>
      </c>
      <c r="AB37" s="181" t="str">
        <f>IF(女子!$G14="","",IF(申込総括!$H23=女子!$B14,VLOOKUP($Y37,CODE!$R:$S,2,0)))</f>
        <v/>
      </c>
      <c r="AC37" s="169"/>
      <c r="AD37" s="136"/>
      <c r="AK37" s="212" t="str">
        <f t="shared" si="0"/>
        <v/>
      </c>
      <c r="AM37" s="236">
        <v>35</v>
      </c>
      <c r="AN37" s="198" t="s">
        <v>440</v>
      </c>
      <c r="AO37" s="236">
        <v>35</v>
      </c>
      <c r="AP37" s="201">
        <f t="shared" si="2"/>
        <v>0</v>
      </c>
      <c r="AU37" s="242"/>
      <c r="AV37" s="242"/>
      <c r="AW37" s="242"/>
    </row>
    <row r="38" spans="1:49" s="133" customFormat="1">
      <c r="A38" s="133">
        <v>36</v>
      </c>
      <c r="B38" s="134" t="str">
        <f>IF(女子!$B15="","",VLOOKUP(申込総括!$D$5,CODE!F:G,2,0))</f>
        <v/>
      </c>
      <c r="C38" s="135" t="str">
        <f>IF(女子!$B15="","",VLOOKUP($B38,CODE!$E:$F,2,0))</f>
        <v/>
      </c>
      <c r="E38" s="177" t="str">
        <f>IF(申込総括!$H24="","",申込総括!$H24)</f>
        <v/>
      </c>
      <c r="F38" s="177" t="str">
        <f>女子!$C15</f>
        <v/>
      </c>
      <c r="G38" s="177" t="str">
        <f>IF(申込総括!$I24="","",申込総括!$J24)</f>
        <v/>
      </c>
      <c r="H38" s="177" t="str">
        <f>IF(申込総括!$I24="","",$F38)</f>
        <v/>
      </c>
      <c r="I38" s="178"/>
      <c r="J38" s="134" t="str">
        <f>IF(申込総括!$I24="","","JPN")</f>
        <v/>
      </c>
      <c r="K38" s="175" t="str">
        <f>IF(申込総括!$I24="","","2")</f>
        <v/>
      </c>
      <c r="L38" s="175" t="str">
        <f>IF(申込総括!$I24="","",申込総括!$K24)</f>
        <v/>
      </c>
      <c r="M38" s="179"/>
      <c r="O38" s="134" t="str">
        <f>IF(申込総括!$I24="","",申込総括!$M24)</f>
        <v/>
      </c>
      <c r="P38" s="134" t="str">
        <f>IF(申込総括!$I24="","",49)</f>
        <v/>
      </c>
      <c r="Q38" s="134" t="str">
        <f>IF(女子!$E15="","",VLOOKUP(女子!$E15,CODE!$N:$O,2,0))</f>
        <v/>
      </c>
      <c r="R38" s="179" t="str">
        <f>IF(女子!$E15="","",女子!$F15)</f>
        <v/>
      </c>
      <c r="S38" s="174" t="str">
        <f>IF(女子!$E15="","",IF(申込総括!$H24=女子!$B15,VLOOKUP($Q38,CODE!$M:$N,2,0)))</f>
        <v/>
      </c>
      <c r="T38" s="180" t="str">
        <f>IF(女子!$E15="","",IF(申込総括!$H24=女子!$B15,VLOOKUP($Q38,CODE!$R:$S,2,0)))</f>
        <v/>
      </c>
      <c r="U38" s="179" t="e">
        <f>IF(女子!#REF!="","",VLOOKUP(女子!#REF!,CODE!$N:$O,2,0))</f>
        <v>#REF!</v>
      </c>
      <c r="V38" s="179" t="e">
        <f>IF(女子!#REF!="","",女子!$H15)</f>
        <v>#REF!</v>
      </c>
      <c r="W38" s="174" t="e">
        <f>IF(女子!#REF!="","",IF(申込総括!$H24=女子!$B15,女子!#REF!,""))</f>
        <v>#REF!</v>
      </c>
      <c r="X38" s="180" t="e">
        <f>IF(女子!#REF!="","",IF(申込総括!$H24=女子!$B15,VLOOKUP($U38,CODE!$R:$S,2,0)))</f>
        <v>#REF!</v>
      </c>
      <c r="Y38" s="134" t="str">
        <f>IF(女子!$G15="","",VLOOKUP(女子!$G15,CODE!$N:$O,2,0))</f>
        <v/>
      </c>
      <c r="Z38" s="134" t="str">
        <f>IF(AA38="","",VLOOKUP(AA38,女子!#REF!,2,0))</f>
        <v/>
      </c>
      <c r="AA38" s="176" t="str">
        <f>IF(女子!$G15="","",IF(申込総括!$H24=女子!$B15,女子!G15,""))</f>
        <v/>
      </c>
      <c r="AB38" s="181" t="str">
        <f>IF(女子!$G15="","",IF(申込総括!$H24=女子!$B15,VLOOKUP($Y38,CODE!$R:$S,2,0)))</f>
        <v/>
      </c>
      <c r="AC38" s="169"/>
      <c r="AD38" s="136"/>
      <c r="AK38" s="212" t="str">
        <f t="shared" si="0"/>
        <v/>
      </c>
      <c r="AM38" s="236">
        <v>36</v>
      </c>
      <c r="AN38" s="198" t="s">
        <v>441</v>
      </c>
      <c r="AO38" s="236">
        <v>36</v>
      </c>
      <c r="AP38" s="201">
        <f t="shared" si="2"/>
        <v>0</v>
      </c>
      <c r="AU38" s="242"/>
      <c r="AV38" s="242"/>
      <c r="AW38" s="242"/>
    </row>
    <row r="39" spans="1:49" s="133" customFormat="1">
      <c r="A39" s="133">
        <v>37</v>
      </c>
      <c r="B39" s="134" t="str">
        <f>IF(女子!$B16="","",VLOOKUP(申込総括!$D$5,CODE!F:G,2,0))</f>
        <v/>
      </c>
      <c r="C39" s="135" t="str">
        <f>IF(女子!$B16="","",VLOOKUP($B39,CODE!$E:$F,2,0))</f>
        <v/>
      </c>
      <c r="E39" s="177" t="str">
        <f>IF(申込総括!$H25="","",申込総括!$H25)</f>
        <v/>
      </c>
      <c r="F39" s="177" t="str">
        <f>女子!$C16</f>
        <v/>
      </c>
      <c r="G39" s="177" t="str">
        <f>IF(申込総括!$I25="","",申込総括!$J25)</f>
        <v/>
      </c>
      <c r="H39" s="177" t="str">
        <f>IF(申込総括!$I25="","",$F39)</f>
        <v/>
      </c>
      <c r="I39" s="178"/>
      <c r="J39" s="134" t="str">
        <f>IF(申込総括!$I25="","","JPN")</f>
        <v/>
      </c>
      <c r="K39" s="175" t="str">
        <f>IF(申込総括!$I25="","","2")</f>
        <v/>
      </c>
      <c r="L39" s="175" t="str">
        <f>IF(申込総括!$I25="","",申込総括!$K25)</f>
        <v/>
      </c>
      <c r="M39" s="179"/>
      <c r="O39" s="134" t="str">
        <f>IF(申込総括!$I25="","",申込総括!$M25)</f>
        <v/>
      </c>
      <c r="P39" s="134" t="str">
        <f>IF(申込総括!$I25="","",49)</f>
        <v/>
      </c>
      <c r="Q39" s="134" t="str">
        <f>IF(女子!$E16="","",VLOOKUP(女子!$E16,CODE!$N:$O,2,0))</f>
        <v/>
      </c>
      <c r="R39" s="179" t="str">
        <f>IF(女子!$E16="","",女子!$F16)</f>
        <v/>
      </c>
      <c r="S39" s="174" t="str">
        <f>IF(女子!$E16="","",IF(申込総括!$H25=女子!$B16,VLOOKUP($Q39,CODE!$M:$N,2,0)))</f>
        <v/>
      </c>
      <c r="T39" s="180" t="str">
        <f>IF(女子!$E16="","",IF(申込総括!$H25=女子!$B16,VLOOKUP($Q39,CODE!$R:$S,2,0)))</f>
        <v/>
      </c>
      <c r="U39" s="179" t="e">
        <f>IF(女子!#REF!="","",VLOOKUP(女子!#REF!,CODE!$N:$O,2,0))</f>
        <v>#REF!</v>
      </c>
      <c r="V39" s="179" t="e">
        <f>IF(女子!#REF!="","",女子!$H16)</f>
        <v>#REF!</v>
      </c>
      <c r="W39" s="174" t="e">
        <f>IF(女子!#REF!="","",IF(申込総括!$H25=女子!$B16,女子!#REF!,""))</f>
        <v>#REF!</v>
      </c>
      <c r="X39" s="180" t="e">
        <f>IF(女子!#REF!="","",IF(申込総括!$H25=女子!$B16,VLOOKUP($U39,CODE!$R:$S,2,0)))</f>
        <v>#REF!</v>
      </c>
      <c r="Y39" s="134" t="str">
        <f>IF(女子!$G16="","",VLOOKUP(女子!$G16,CODE!$N:$O,2,0))</f>
        <v/>
      </c>
      <c r="Z39" s="134" t="str">
        <f>IF(AA39="","",VLOOKUP(AA39,女子!#REF!,2,0))</f>
        <v/>
      </c>
      <c r="AA39" s="176" t="str">
        <f>IF(女子!$G16="","",IF(申込総括!$H25=女子!$B16,女子!G16,""))</f>
        <v/>
      </c>
      <c r="AB39" s="181" t="str">
        <f>IF(女子!$G16="","",IF(申込総括!$H25=女子!$B16,VLOOKUP($Y39,CODE!$R:$S,2,0)))</f>
        <v/>
      </c>
      <c r="AC39" s="169"/>
      <c r="AD39" s="136"/>
      <c r="AK39" s="212" t="str">
        <f t="shared" si="0"/>
        <v/>
      </c>
      <c r="AM39" s="236">
        <v>37</v>
      </c>
      <c r="AN39" s="198" t="s">
        <v>442</v>
      </c>
      <c r="AO39" s="236">
        <v>37</v>
      </c>
      <c r="AP39" s="201">
        <f t="shared" si="2"/>
        <v>0</v>
      </c>
      <c r="AU39" s="242"/>
      <c r="AV39" s="242"/>
      <c r="AW39" s="242"/>
    </row>
    <row r="40" spans="1:49" s="133" customFormat="1">
      <c r="A40" s="133">
        <v>38</v>
      </c>
      <c r="B40" s="134" t="str">
        <f>IF(女子!$B17="","",VLOOKUP(申込総括!$D$5,CODE!F:G,2,0))</f>
        <v/>
      </c>
      <c r="C40" s="135" t="str">
        <f>IF(女子!$B17="","",VLOOKUP($B40,CODE!$E:$F,2,0))</f>
        <v/>
      </c>
      <c r="E40" s="177" t="str">
        <f>IF(申込総括!$H26="","",申込総括!$H26)</f>
        <v/>
      </c>
      <c r="F40" s="177" t="str">
        <f>女子!$C17</f>
        <v/>
      </c>
      <c r="G40" s="177" t="str">
        <f>IF(申込総括!$I26="","",申込総括!$J26)</f>
        <v/>
      </c>
      <c r="H40" s="177" t="str">
        <f>IF(申込総括!$I26="","",$F40)</f>
        <v/>
      </c>
      <c r="I40" s="178"/>
      <c r="J40" s="134" t="str">
        <f>IF(申込総括!$I26="","","JPN")</f>
        <v/>
      </c>
      <c r="K40" s="175" t="str">
        <f>IF(申込総括!$I26="","","2")</f>
        <v/>
      </c>
      <c r="L40" s="175" t="str">
        <f>IF(申込総括!$I26="","",申込総括!$K26)</f>
        <v/>
      </c>
      <c r="M40" s="179"/>
      <c r="O40" s="134" t="str">
        <f>IF(申込総括!$I26="","",申込総括!$M26)</f>
        <v/>
      </c>
      <c r="P40" s="134" t="str">
        <f>IF(申込総括!$I26="","",49)</f>
        <v/>
      </c>
      <c r="Q40" s="134" t="str">
        <f>IF(女子!$E17="","",VLOOKUP(女子!$E17,CODE!$N:$O,2,0))</f>
        <v/>
      </c>
      <c r="R40" s="179" t="str">
        <f>IF(女子!$E17="","",女子!$F17)</f>
        <v/>
      </c>
      <c r="S40" s="174" t="str">
        <f>IF(女子!$E17="","",IF(申込総括!$H26=女子!$B17,VLOOKUP($Q40,CODE!$M:$N,2,0)))</f>
        <v/>
      </c>
      <c r="T40" s="180" t="str">
        <f>IF(女子!$E17="","",IF(申込総括!$H26=女子!$B17,VLOOKUP($Q40,CODE!$R:$S,2,0)))</f>
        <v/>
      </c>
      <c r="U40" s="179" t="e">
        <f>IF(女子!#REF!="","",VLOOKUP(女子!#REF!,CODE!$N:$O,2,0))</f>
        <v>#REF!</v>
      </c>
      <c r="V40" s="179" t="e">
        <f>IF(女子!#REF!="","",女子!$H17)</f>
        <v>#REF!</v>
      </c>
      <c r="W40" s="174" t="e">
        <f>IF(女子!#REF!="","",IF(申込総括!$H26=女子!$B17,女子!#REF!,""))</f>
        <v>#REF!</v>
      </c>
      <c r="X40" s="180" t="e">
        <f>IF(女子!#REF!="","",IF(申込総括!$H26=女子!$B17,VLOOKUP($U40,CODE!$R:$S,2,0)))</f>
        <v>#REF!</v>
      </c>
      <c r="Y40" s="134" t="str">
        <f>IF(女子!$G17="","",VLOOKUP(女子!$G17,CODE!$N:$O,2,0))</f>
        <v/>
      </c>
      <c r="Z40" s="134" t="str">
        <f>IF(AA40="","",VLOOKUP(AA40,女子!#REF!,2,0))</f>
        <v/>
      </c>
      <c r="AA40" s="176" t="str">
        <f>IF(女子!$G17="","",IF(申込総括!$H26=女子!$B17,女子!G17,""))</f>
        <v/>
      </c>
      <c r="AB40" s="181" t="str">
        <f>IF(女子!$G17="","",IF(申込総括!$H26=女子!$B17,VLOOKUP($Y40,CODE!$R:$S,2,0)))</f>
        <v/>
      </c>
      <c r="AC40" s="169"/>
      <c r="AD40" s="136"/>
      <c r="AK40" s="212" t="str">
        <f t="shared" si="0"/>
        <v/>
      </c>
      <c r="AM40" s="236">
        <v>38</v>
      </c>
      <c r="AN40" s="198" t="s">
        <v>443</v>
      </c>
      <c r="AO40" s="236">
        <v>38</v>
      </c>
      <c r="AP40" s="201">
        <f>IF(AU40&gt;3.9,1,0)+IF(AV40&gt;3.9,1,0)+IF(AW40&gt;3.9,1,0)</f>
        <v>0</v>
      </c>
      <c r="AU40" s="240"/>
      <c r="AV40" s="240"/>
      <c r="AW40" s="240"/>
    </row>
    <row r="41" spans="1:49" s="133" customFormat="1">
      <c r="A41" s="133">
        <v>39</v>
      </c>
      <c r="B41" s="134" t="str">
        <f>IF(女子!$B18="","",VLOOKUP(申込総括!$D$5,CODE!F:G,2,0))</f>
        <v/>
      </c>
      <c r="C41" s="135" t="str">
        <f>IF(女子!$B18="","",VLOOKUP($B41,CODE!$E:$F,2,0))</f>
        <v/>
      </c>
      <c r="E41" s="177" t="str">
        <f>IF(申込総括!$H27="","",申込総括!$H27)</f>
        <v/>
      </c>
      <c r="F41" s="177" t="str">
        <f>女子!$C18</f>
        <v/>
      </c>
      <c r="G41" s="177" t="str">
        <f>IF(申込総括!$I27="","",申込総括!$J27)</f>
        <v/>
      </c>
      <c r="H41" s="177" t="str">
        <f>IF(申込総括!$I27="","",$F41)</f>
        <v/>
      </c>
      <c r="I41" s="178"/>
      <c r="J41" s="134" t="str">
        <f>IF(申込総括!$I27="","","JPN")</f>
        <v/>
      </c>
      <c r="K41" s="175" t="str">
        <f>IF(申込総括!$I27="","","2")</f>
        <v/>
      </c>
      <c r="L41" s="175" t="str">
        <f>IF(申込総括!$I27="","",申込総括!$K27)</f>
        <v/>
      </c>
      <c r="M41" s="179"/>
      <c r="O41" s="134" t="str">
        <f>IF(申込総括!$I27="","",申込総括!$M27)</f>
        <v/>
      </c>
      <c r="P41" s="134" t="str">
        <f>IF(申込総括!$I27="","",49)</f>
        <v/>
      </c>
      <c r="Q41" s="134" t="str">
        <f>IF(女子!$E18="","",VLOOKUP(女子!$E18,CODE!$N:$O,2,0))</f>
        <v/>
      </c>
      <c r="R41" s="179" t="str">
        <f>IF(女子!$E18="","",女子!$F18)</f>
        <v/>
      </c>
      <c r="S41" s="174" t="str">
        <f>IF(女子!$E18="","",IF(申込総括!$H27=女子!$B18,VLOOKUP($Q41,CODE!$M:$N,2,0)))</f>
        <v/>
      </c>
      <c r="T41" s="180" t="str">
        <f>IF(女子!$E18="","",IF(申込総括!$H27=女子!$B18,VLOOKUP($Q41,CODE!$R:$S,2,0)))</f>
        <v/>
      </c>
      <c r="U41" s="179" t="e">
        <f>IF(女子!#REF!="","",VLOOKUP(女子!#REF!,CODE!$N:$O,2,0))</f>
        <v>#REF!</v>
      </c>
      <c r="V41" s="179" t="e">
        <f>IF(女子!#REF!="","",女子!$H18)</f>
        <v>#REF!</v>
      </c>
      <c r="W41" s="174" t="e">
        <f>IF(女子!#REF!="","",IF(申込総括!$H27=女子!$B18,女子!#REF!,""))</f>
        <v>#REF!</v>
      </c>
      <c r="X41" s="180" t="e">
        <f>IF(女子!#REF!="","",IF(申込総括!$H27=女子!$B18,VLOOKUP($U41,CODE!$R:$S,2,0)))</f>
        <v>#REF!</v>
      </c>
      <c r="Y41" s="134" t="str">
        <f>IF(女子!$G18="","",VLOOKUP(女子!$G18,CODE!$N:$O,2,0))</f>
        <v/>
      </c>
      <c r="Z41" s="134" t="str">
        <f>IF(AA41="","",VLOOKUP(AA41,女子!#REF!,2,0))</f>
        <v/>
      </c>
      <c r="AA41" s="176" t="str">
        <f>IF(女子!$G18="","",IF(申込総括!$H27=女子!$B18,女子!G18,""))</f>
        <v/>
      </c>
      <c r="AB41" s="181" t="str">
        <f>IF(女子!$G18="","",IF(申込総括!$H27=女子!$B18,VLOOKUP($Y41,CODE!$R:$S,2,0)))</f>
        <v/>
      </c>
      <c r="AC41" s="169"/>
      <c r="AD41" s="136"/>
      <c r="AK41" s="212" t="str">
        <f t="shared" si="0"/>
        <v/>
      </c>
      <c r="AM41" s="236">
        <v>39</v>
      </c>
      <c r="AN41" s="198" t="s">
        <v>444</v>
      </c>
      <c r="AO41" s="236">
        <v>39</v>
      </c>
      <c r="AP41" s="201">
        <f t="shared" ref="AP41:AP58" si="3">COUNTIF($Q$3:$Q$62,AO41)+COUNTIF($U$3:$U$62,AO41)</f>
        <v>0</v>
      </c>
      <c r="AU41" s="240"/>
      <c r="AV41" s="240"/>
      <c r="AW41" s="240"/>
    </row>
    <row r="42" spans="1:49" s="133" customFormat="1">
      <c r="A42" s="133">
        <v>40</v>
      </c>
      <c r="B42" s="134" t="str">
        <f>IF(女子!$B19="","",VLOOKUP(申込総括!$D$5,CODE!F:G,2,0))</f>
        <v/>
      </c>
      <c r="C42" s="135" t="str">
        <f>IF(女子!$B19="","",VLOOKUP($B42,CODE!$E:$F,2,0))</f>
        <v/>
      </c>
      <c r="E42" s="177" t="str">
        <f>IF(申込総括!$H28="","",申込総括!$H28)</f>
        <v/>
      </c>
      <c r="F42" s="177" t="str">
        <f>女子!$C19</f>
        <v/>
      </c>
      <c r="G42" s="177" t="str">
        <f>IF(申込総括!$I28="","",申込総括!$J28)</f>
        <v/>
      </c>
      <c r="H42" s="177" t="str">
        <f>IF(申込総括!$I28="","",$F42)</f>
        <v/>
      </c>
      <c r="I42" s="178"/>
      <c r="J42" s="134" t="str">
        <f>IF(申込総括!$I28="","","JPN")</f>
        <v/>
      </c>
      <c r="K42" s="175" t="str">
        <f>IF(申込総括!$I28="","","2")</f>
        <v/>
      </c>
      <c r="L42" s="175" t="str">
        <f>IF(申込総括!$I28="","",申込総括!$K28)</f>
        <v/>
      </c>
      <c r="M42" s="179"/>
      <c r="O42" s="134" t="str">
        <f>IF(申込総括!$I28="","",申込総括!$M28)</f>
        <v/>
      </c>
      <c r="P42" s="134" t="str">
        <f>IF(申込総括!$I28="","",49)</f>
        <v/>
      </c>
      <c r="Q42" s="134" t="str">
        <f>IF(女子!$E19="","",VLOOKUP(女子!$E19,CODE!$N:$O,2,0))</f>
        <v/>
      </c>
      <c r="R42" s="179" t="str">
        <f>IF(女子!$E19="","",女子!$F19)</f>
        <v/>
      </c>
      <c r="S42" s="174" t="str">
        <f>IF(女子!$E19="","",IF(申込総括!$H28=女子!$B19,VLOOKUP($Q42,CODE!$M:$N,2,0)))</f>
        <v/>
      </c>
      <c r="T42" s="180" t="str">
        <f>IF(女子!$E19="","",IF(申込総括!$H28=女子!$B19,VLOOKUP($Q42,CODE!$R:$S,2,0)))</f>
        <v/>
      </c>
      <c r="U42" s="179" t="e">
        <f>IF(女子!#REF!="","",VLOOKUP(女子!#REF!,CODE!$N:$O,2,0))</f>
        <v>#REF!</v>
      </c>
      <c r="V42" s="179" t="e">
        <f>IF(女子!#REF!="","",女子!$H19)</f>
        <v>#REF!</v>
      </c>
      <c r="W42" s="174" t="e">
        <f>IF(女子!#REF!="","",IF(申込総括!$H28=女子!$B19,女子!#REF!,""))</f>
        <v>#REF!</v>
      </c>
      <c r="X42" s="180" t="e">
        <f>IF(女子!#REF!="","",IF(申込総括!$H28=女子!$B19,VLOOKUP($U42,CODE!$R:$S,2,0)))</f>
        <v>#REF!</v>
      </c>
      <c r="Y42" s="134" t="str">
        <f>IF(女子!$G19="","",VLOOKUP(女子!$G19,CODE!$N:$O,2,0))</f>
        <v/>
      </c>
      <c r="Z42" s="134" t="str">
        <f>IF(AA42="","",VLOOKUP(AA42,女子!#REF!,2,0))</f>
        <v/>
      </c>
      <c r="AA42" s="176" t="str">
        <f>IF(女子!$G19="","",IF(申込総括!$H28=女子!$B19,女子!G19,""))</f>
        <v/>
      </c>
      <c r="AB42" s="181" t="str">
        <f>IF(女子!$G19="","",IF(申込総括!$H28=女子!$B19,VLOOKUP($Y42,CODE!$R:$S,2,0)))</f>
        <v/>
      </c>
      <c r="AC42" s="169"/>
      <c r="AD42" s="136"/>
      <c r="AK42" s="212" t="str">
        <f t="shared" si="0"/>
        <v/>
      </c>
      <c r="AM42" s="236">
        <v>40</v>
      </c>
      <c r="AN42" s="198" t="s">
        <v>445</v>
      </c>
      <c r="AO42" s="236">
        <v>40</v>
      </c>
      <c r="AP42" s="201">
        <f t="shared" si="3"/>
        <v>0</v>
      </c>
      <c r="AU42" s="240"/>
      <c r="AV42" s="240"/>
      <c r="AW42" s="240"/>
    </row>
    <row r="43" spans="1:49" s="133" customFormat="1">
      <c r="A43" s="133">
        <v>41</v>
      </c>
      <c r="B43" s="134" t="str">
        <f>IF(女子!$B20="","",VLOOKUP(申込総括!$D$5,CODE!F:G,2,0))</f>
        <v/>
      </c>
      <c r="C43" s="135" t="str">
        <f>IF(女子!$B20="","",VLOOKUP($B43,CODE!$E:$F,2,0))</f>
        <v/>
      </c>
      <c r="E43" s="177" t="str">
        <f>IF(申込総括!$H29="","",申込総括!$H29)</f>
        <v/>
      </c>
      <c r="F43" s="177" t="str">
        <f>女子!$C20</f>
        <v/>
      </c>
      <c r="G43" s="177" t="str">
        <f>IF(申込総括!$I29="","",申込総括!$J29)</f>
        <v/>
      </c>
      <c r="H43" s="177" t="str">
        <f>IF(申込総括!$I29="","",$F43)</f>
        <v/>
      </c>
      <c r="I43" s="178"/>
      <c r="J43" s="134" t="str">
        <f>IF(申込総括!$I29="","","JPN")</f>
        <v/>
      </c>
      <c r="K43" s="175" t="str">
        <f>IF(申込総括!$I29="","","2")</f>
        <v/>
      </c>
      <c r="L43" s="175" t="str">
        <f>IF(申込総括!$I29="","",申込総括!$K29)</f>
        <v/>
      </c>
      <c r="M43" s="179"/>
      <c r="O43" s="134" t="str">
        <f>IF(申込総括!$I29="","",申込総括!$M29)</f>
        <v/>
      </c>
      <c r="P43" s="134" t="str">
        <f>IF(申込総括!$I29="","",49)</f>
        <v/>
      </c>
      <c r="Q43" s="134" t="str">
        <f>IF(女子!$E20="","",VLOOKUP(女子!$E20,CODE!$N:$O,2,0))</f>
        <v/>
      </c>
      <c r="R43" s="179" t="str">
        <f>IF(女子!$E20="","",女子!$F20)</f>
        <v/>
      </c>
      <c r="S43" s="174" t="str">
        <f>IF(女子!$E20="","",IF(申込総括!$H29=女子!$B20,VLOOKUP($Q43,CODE!$M:$N,2,0)))</f>
        <v/>
      </c>
      <c r="T43" s="180" t="str">
        <f>IF(女子!$E20="","",IF(申込総括!$H29=女子!$B20,VLOOKUP($Q43,CODE!$R:$S,2,0)))</f>
        <v/>
      </c>
      <c r="U43" s="179" t="e">
        <f>IF(女子!#REF!="","",VLOOKUP(女子!#REF!,CODE!$N:$O,2,0))</f>
        <v>#REF!</v>
      </c>
      <c r="V43" s="179" t="e">
        <f>IF(女子!#REF!="","",女子!$H20)</f>
        <v>#REF!</v>
      </c>
      <c r="W43" s="174" t="e">
        <f>IF(女子!#REF!="","",IF(申込総括!$H29=女子!$B20,女子!#REF!,""))</f>
        <v>#REF!</v>
      </c>
      <c r="X43" s="180" t="e">
        <f>IF(女子!#REF!="","",IF(申込総括!$H29=女子!$B20,VLOOKUP($U43,CODE!$R:$S,2,0)))</f>
        <v>#REF!</v>
      </c>
      <c r="Y43" s="134" t="str">
        <f>IF(女子!$G20="","",VLOOKUP(女子!$G20,CODE!$N:$O,2,0))</f>
        <v/>
      </c>
      <c r="Z43" s="134" t="str">
        <f>IF(AA43="","",VLOOKUP(AA43,女子!#REF!,2,0))</f>
        <v/>
      </c>
      <c r="AA43" s="176" t="str">
        <f>IF(女子!$G20="","",IF(申込総括!$H29=女子!$B20,女子!G20,""))</f>
        <v/>
      </c>
      <c r="AB43" s="181" t="str">
        <f>IF(女子!$G20="","",IF(申込総括!$H29=女子!$B20,VLOOKUP($Y43,CODE!$R:$S,2,0)))</f>
        <v/>
      </c>
      <c r="AC43" s="169"/>
      <c r="AD43" s="136"/>
      <c r="AK43" s="212" t="str">
        <f t="shared" si="0"/>
        <v/>
      </c>
      <c r="AM43" s="236">
        <v>41</v>
      </c>
      <c r="AN43" s="199" t="s">
        <v>446</v>
      </c>
      <c r="AO43" s="236">
        <v>41</v>
      </c>
      <c r="AP43" s="201">
        <f t="shared" si="3"/>
        <v>0</v>
      </c>
      <c r="AU43" s="240">
        <f>COUNTIF($AA$33:$AA$62,"小3・4A")</f>
        <v>0</v>
      </c>
      <c r="AV43" s="240">
        <f>COUNTIF($AA$33:$AA$62,"小3・4B")</f>
        <v>0</v>
      </c>
      <c r="AW43" s="240">
        <f>COUNTIF($AA$33:$AA$62,"小3・4C")</f>
        <v>0</v>
      </c>
    </row>
    <row r="44" spans="1:49" s="133" customFormat="1">
      <c r="A44" s="133">
        <v>42</v>
      </c>
      <c r="B44" s="134" t="str">
        <f>IF(女子!$B21="","",VLOOKUP(申込総括!$D$5,CODE!F:G,2,0))</f>
        <v/>
      </c>
      <c r="C44" s="135" t="str">
        <f>IF(女子!$B21="","",VLOOKUP($B44,CODE!$E:$F,2,0))</f>
        <v/>
      </c>
      <c r="E44" s="177" t="str">
        <f>IF(申込総括!$H30="","",申込総括!$H30)</f>
        <v/>
      </c>
      <c r="F44" s="177" t="str">
        <f>女子!$C21</f>
        <v/>
      </c>
      <c r="G44" s="177" t="str">
        <f>IF(申込総括!$I30="","",申込総括!$J30)</f>
        <v/>
      </c>
      <c r="H44" s="177" t="str">
        <f>IF(申込総括!$I30="","",$F44)</f>
        <v/>
      </c>
      <c r="I44" s="178"/>
      <c r="J44" s="134" t="str">
        <f>IF(申込総括!$I30="","","JPN")</f>
        <v/>
      </c>
      <c r="K44" s="175" t="str">
        <f>IF(申込総括!$I30="","","2")</f>
        <v/>
      </c>
      <c r="L44" s="175" t="str">
        <f>IF(申込総括!$I30="","",申込総括!$K30)</f>
        <v/>
      </c>
      <c r="M44" s="179"/>
      <c r="O44" s="134" t="str">
        <f>IF(申込総括!$I30="","",申込総括!$M30)</f>
        <v/>
      </c>
      <c r="P44" s="134" t="str">
        <f>IF(申込総括!$I30="","",49)</f>
        <v/>
      </c>
      <c r="Q44" s="134" t="str">
        <f>IF(女子!$E21="","",VLOOKUP(女子!$E21,CODE!$N:$O,2,0))</f>
        <v/>
      </c>
      <c r="R44" s="179" t="str">
        <f>IF(女子!$E21="","",女子!$F21)</f>
        <v/>
      </c>
      <c r="S44" s="174" t="str">
        <f>IF(女子!$E21="","",IF(申込総括!$H30=女子!$B21,VLOOKUP($Q44,CODE!$M:$N,2,0)))</f>
        <v/>
      </c>
      <c r="T44" s="180" t="str">
        <f>IF(女子!$E21="","",IF(申込総括!$H30=女子!$B21,VLOOKUP($Q44,CODE!$R:$S,2,0)))</f>
        <v/>
      </c>
      <c r="U44" s="179" t="e">
        <f>IF(女子!#REF!="","",VLOOKUP(女子!#REF!,CODE!$N:$O,2,0))</f>
        <v>#REF!</v>
      </c>
      <c r="V44" s="179" t="e">
        <f>IF(女子!#REF!="","",女子!$H21)</f>
        <v>#REF!</v>
      </c>
      <c r="W44" s="174" t="e">
        <f>IF(女子!#REF!="","",IF(申込総括!$H30=女子!$B21,女子!#REF!,""))</f>
        <v>#REF!</v>
      </c>
      <c r="X44" s="180" t="e">
        <f>IF(女子!#REF!="","",IF(申込総括!$H30=女子!$B21,VLOOKUP($U44,CODE!$R:$S,2,0)))</f>
        <v>#REF!</v>
      </c>
      <c r="Y44" s="134" t="str">
        <f>IF(女子!$G21="","",VLOOKUP(女子!$G21,CODE!$N:$O,2,0))</f>
        <v/>
      </c>
      <c r="Z44" s="134" t="str">
        <f>IF(AA44="","",VLOOKUP(AA44,女子!#REF!,2,0))</f>
        <v/>
      </c>
      <c r="AA44" s="176" t="str">
        <f>IF(女子!$G21="","",IF(申込総括!$H30=女子!$B21,女子!G21,""))</f>
        <v/>
      </c>
      <c r="AB44" s="181" t="str">
        <f>IF(女子!$G21="","",IF(申込総括!$H30=女子!$B21,VLOOKUP($Y44,CODE!$R:$S,2,0)))</f>
        <v/>
      </c>
      <c r="AC44" s="169"/>
      <c r="AD44" s="136"/>
      <c r="AK44" s="212" t="str">
        <f t="shared" si="0"/>
        <v/>
      </c>
      <c r="AM44" s="236">
        <v>42</v>
      </c>
      <c r="AN44" s="199" t="s">
        <v>447</v>
      </c>
      <c r="AO44" s="236">
        <v>42</v>
      </c>
      <c r="AP44" s="201">
        <f t="shared" si="3"/>
        <v>0</v>
      </c>
      <c r="AU44" s="240">
        <f>COUNTIF($AA$33:$AA$62,"小5・6A")</f>
        <v>0</v>
      </c>
      <c r="AV44" s="240">
        <f>COUNTIF($AA$33:$AA$62,"小5・6B")</f>
        <v>0</v>
      </c>
      <c r="AW44" s="240">
        <f>COUNTIF($AA$33:$AA$62,"小5・6C")</f>
        <v>0</v>
      </c>
    </row>
    <row r="45" spans="1:49" s="133" customFormat="1">
      <c r="A45" s="133">
        <v>43</v>
      </c>
      <c r="B45" s="134" t="str">
        <f>IF(女子!$B22="","",VLOOKUP(申込総括!$D$5,CODE!F:G,2,0))</f>
        <v/>
      </c>
      <c r="C45" s="135" t="str">
        <f>IF(女子!$B22="","",VLOOKUP($B45,CODE!$E:$F,2,0))</f>
        <v/>
      </c>
      <c r="E45" s="177" t="str">
        <f>IF(申込総括!$H31="","",申込総括!$H31)</f>
        <v/>
      </c>
      <c r="F45" s="177" t="str">
        <f>女子!$C22</f>
        <v/>
      </c>
      <c r="G45" s="177" t="str">
        <f>IF(申込総括!$I31="","",申込総括!$J31)</f>
        <v/>
      </c>
      <c r="H45" s="177" t="str">
        <f>IF(申込総括!$I31="","",$F45)</f>
        <v/>
      </c>
      <c r="I45" s="178"/>
      <c r="J45" s="134" t="str">
        <f>IF(申込総括!$I31="","","JPN")</f>
        <v/>
      </c>
      <c r="K45" s="175" t="str">
        <f>IF(申込総括!$I31="","","2")</f>
        <v/>
      </c>
      <c r="L45" s="175" t="str">
        <f>IF(申込総括!$I31="","",申込総括!$K31)</f>
        <v/>
      </c>
      <c r="M45" s="179"/>
      <c r="O45" s="134" t="str">
        <f>IF(申込総括!$I31="","",申込総括!$M31)</f>
        <v/>
      </c>
      <c r="P45" s="134" t="str">
        <f>IF(申込総括!$I31="","",49)</f>
        <v/>
      </c>
      <c r="Q45" s="134" t="str">
        <f>IF(女子!$E22="","",VLOOKUP(女子!$E22,CODE!$N:$O,2,0))</f>
        <v/>
      </c>
      <c r="R45" s="179" t="str">
        <f>IF(女子!$E22="","",女子!$F22)</f>
        <v/>
      </c>
      <c r="S45" s="174" t="str">
        <f>IF(女子!$E22="","",IF(申込総括!$H31=女子!$B22,VLOOKUP($Q45,CODE!$M:$N,2,0)))</f>
        <v/>
      </c>
      <c r="T45" s="180" t="str">
        <f>IF(女子!$E22="","",IF(申込総括!$H31=女子!$B22,VLOOKUP($Q45,CODE!$R:$S,2,0)))</f>
        <v/>
      </c>
      <c r="U45" s="179" t="e">
        <f>IF(女子!#REF!="","",VLOOKUP(女子!#REF!,CODE!$N:$O,2,0))</f>
        <v>#REF!</v>
      </c>
      <c r="V45" s="179" t="e">
        <f>IF(女子!#REF!="","",女子!$H22)</f>
        <v>#REF!</v>
      </c>
      <c r="W45" s="174" t="e">
        <f>IF(女子!#REF!="","",IF(申込総括!$H31=女子!$B22,女子!#REF!,""))</f>
        <v>#REF!</v>
      </c>
      <c r="X45" s="180" t="e">
        <f>IF(女子!#REF!="","",IF(申込総括!$H31=女子!$B22,VLOOKUP($U45,CODE!$R:$S,2,0)))</f>
        <v>#REF!</v>
      </c>
      <c r="Y45" s="134" t="str">
        <f>IF(女子!$G22="","",VLOOKUP(女子!$G22,CODE!$N:$O,2,0))</f>
        <v/>
      </c>
      <c r="Z45" s="134" t="str">
        <f>IF(AA45="","",VLOOKUP(AA45,女子!#REF!,2,0))</f>
        <v/>
      </c>
      <c r="AA45" s="176" t="str">
        <f>IF(女子!$G22="","",IF(申込総括!$H31=女子!$B22,女子!G22,""))</f>
        <v/>
      </c>
      <c r="AB45" s="181" t="str">
        <f>IF(女子!$G22="","",IF(申込総括!$H31=女子!$B22,VLOOKUP($Y45,CODE!$R:$S,2,0)))</f>
        <v/>
      </c>
      <c r="AC45" s="169"/>
      <c r="AD45" s="136"/>
      <c r="AK45" s="212" t="str">
        <f t="shared" si="0"/>
        <v/>
      </c>
      <c r="AM45" s="236">
        <v>43</v>
      </c>
      <c r="AN45" s="198" t="s">
        <v>448</v>
      </c>
      <c r="AO45" s="236">
        <v>43</v>
      </c>
      <c r="AP45" s="201">
        <f t="shared" si="3"/>
        <v>0</v>
      </c>
      <c r="AU45" s="242"/>
      <c r="AV45" s="242"/>
      <c r="AW45" s="242"/>
    </row>
    <row r="46" spans="1:49" s="133" customFormat="1">
      <c r="A46" s="133">
        <v>44</v>
      </c>
      <c r="B46" s="134" t="str">
        <f>IF(女子!$B23="","",VLOOKUP(申込総括!$D$5,CODE!F:G,2,0))</f>
        <v/>
      </c>
      <c r="C46" s="135" t="str">
        <f>IF(女子!$B23="","",VLOOKUP($B46,CODE!$E:$F,2,0))</f>
        <v/>
      </c>
      <c r="E46" s="177" t="str">
        <f>IF(申込総括!$H32="","",申込総括!$H32)</f>
        <v/>
      </c>
      <c r="F46" s="177" t="str">
        <f>女子!$C23</f>
        <v/>
      </c>
      <c r="G46" s="177" t="str">
        <f>IF(申込総括!$I32="","",申込総括!$J32)</f>
        <v/>
      </c>
      <c r="H46" s="177" t="str">
        <f>IF(申込総括!$I32="","",$F46)</f>
        <v/>
      </c>
      <c r="I46" s="178"/>
      <c r="J46" s="134" t="str">
        <f>IF(申込総括!$I32="","","JPN")</f>
        <v/>
      </c>
      <c r="K46" s="175" t="str">
        <f>IF(申込総括!$I32="","","2")</f>
        <v/>
      </c>
      <c r="L46" s="175" t="str">
        <f>IF(申込総括!$I32="","",申込総括!$K32)</f>
        <v/>
      </c>
      <c r="M46" s="179"/>
      <c r="O46" s="134" t="str">
        <f>IF(申込総括!$I32="","",申込総括!$M32)</f>
        <v/>
      </c>
      <c r="P46" s="134" t="str">
        <f>IF(申込総括!$I32="","",49)</f>
        <v/>
      </c>
      <c r="Q46" s="134" t="str">
        <f>IF(女子!$E23="","",VLOOKUP(女子!$E23,CODE!$N:$O,2,0))</f>
        <v/>
      </c>
      <c r="R46" s="179" t="str">
        <f>IF(女子!$E23="","",女子!$F23)</f>
        <v/>
      </c>
      <c r="S46" s="174" t="str">
        <f>IF(女子!$E23="","",IF(申込総括!$H32=女子!$B23,VLOOKUP($Q46,CODE!$M:$N,2,0)))</f>
        <v/>
      </c>
      <c r="T46" s="180" t="str">
        <f>IF(女子!$E23="","",IF(申込総括!$H32=女子!$B23,VLOOKUP($Q46,CODE!$R:$S,2,0)))</f>
        <v/>
      </c>
      <c r="U46" s="179" t="e">
        <f>IF(女子!#REF!="","",VLOOKUP(女子!#REF!,CODE!$N:$O,2,0))</f>
        <v>#REF!</v>
      </c>
      <c r="V46" s="179" t="e">
        <f>IF(女子!#REF!="","",女子!$H23)</f>
        <v>#REF!</v>
      </c>
      <c r="W46" s="174" t="e">
        <f>IF(女子!#REF!="","",IF(申込総括!$H32=女子!$B23,女子!#REF!,""))</f>
        <v>#REF!</v>
      </c>
      <c r="X46" s="180" t="e">
        <f>IF(女子!#REF!="","",IF(申込総括!$H32=女子!$B23,VLOOKUP($U46,CODE!$R:$S,2,0)))</f>
        <v>#REF!</v>
      </c>
      <c r="Y46" s="134" t="str">
        <f>IF(女子!$G23="","",VLOOKUP(女子!$G23,CODE!$N:$O,2,0))</f>
        <v/>
      </c>
      <c r="Z46" s="134" t="str">
        <f>IF(AA46="","",VLOOKUP(AA46,女子!#REF!,2,0))</f>
        <v/>
      </c>
      <c r="AA46" s="176" t="str">
        <f>IF(女子!$G23="","",IF(申込総括!$H32=女子!$B23,女子!G23,""))</f>
        <v/>
      </c>
      <c r="AB46" s="181" t="str">
        <f>IF(女子!$G23="","",IF(申込総括!$H32=女子!$B23,VLOOKUP($Y46,CODE!$R:$S,2,0)))</f>
        <v/>
      </c>
      <c r="AC46" s="169"/>
      <c r="AD46" s="136"/>
      <c r="AK46" s="212" t="str">
        <f t="shared" si="0"/>
        <v/>
      </c>
      <c r="AM46" s="236">
        <v>44</v>
      </c>
      <c r="AN46" s="198" t="s">
        <v>449</v>
      </c>
      <c r="AO46" s="236">
        <v>44</v>
      </c>
      <c r="AP46" s="201">
        <f t="shared" si="3"/>
        <v>0</v>
      </c>
      <c r="AU46" s="242"/>
      <c r="AV46" s="242"/>
      <c r="AW46" s="242"/>
    </row>
    <row r="47" spans="1:49" s="133" customFormat="1">
      <c r="A47" s="133">
        <v>45</v>
      </c>
      <c r="B47" s="134" t="str">
        <f>IF(女子!$B24="","",VLOOKUP(申込総括!$D$5,CODE!F:G,2,0))</f>
        <v/>
      </c>
      <c r="C47" s="135" t="str">
        <f>IF(女子!$B24="","",VLOOKUP($B47,CODE!$E:$F,2,0))</f>
        <v/>
      </c>
      <c r="E47" s="177" t="str">
        <f>IF(申込総括!$H33="","",申込総括!$H33)</f>
        <v/>
      </c>
      <c r="F47" s="177" t="str">
        <f>女子!$C24</f>
        <v/>
      </c>
      <c r="G47" s="177" t="str">
        <f>IF(申込総括!$I33="","",申込総括!$J33)</f>
        <v/>
      </c>
      <c r="H47" s="177" t="str">
        <f>IF(申込総括!$I33="","",$F47)</f>
        <v/>
      </c>
      <c r="I47" s="178"/>
      <c r="J47" s="134" t="str">
        <f>IF(申込総括!$I33="","","JPN")</f>
        <v/>
      </c>
      <c r="K47" s="175" t="str">
        <f>IF(申込総括!$I33="","","2")</f>
        <v/>
      </c>
      <c r="L47" s="175" t="str">
        <f>IF(申込総括!$I33="","",申込総括!$K33)</f>
        <v/>
      </c>
      <c r="M47" s="179"/>
      <c r="O47" s="134" t="str">
        <f>IF(申込総括!$I33="","",申込総括!$M33)</f>
        <v/>
      </c>
      <c r="P47" s="134" t="str">
        <f>IF(申込総括!$I33="","",49)</f>
        <v/>
      </c>
      <c r="Q47" s="134" t="str">
        <f>IF(女子!$E24="","",VLOOKUP(女子!$E24,CODE!$N:$O,2,0))</f>
        <v/>
      </c>
      <c r="R47" s="179" t="str">
        <f>IF(女子!$E24="","",女子!$F24)</f>
        <v/>
      </c>
      <c r="S47" s="174" t="str">
        <f>IF(女子!$E24="","",IF(申込総括!$H33=女子!$B24,VLOOKUP($Q47,CODE!$M:$N,2,0)))</f>
        <v/>
      </c>
      <c r="T47" s="180" t="str">
        <f>IF(女子!$E24="","",IF(申込総括!$H33=女子!$B24,VLOOKUP($Q47,CODE!$R:$S,2,0)))</f>
        <v/>
      </c>
      <c r="U47" s="179" t="e">
        <f>IF(女子!#REF!="","",VLOOKUP(女子!#REF!,CODE!$N:$O,2,0))</f>
        <v>#REF!</v>
      </c>
      <c r="V47" s="179" t="e">
        <f>IF(女子!#REF!="","",女子!$H24)</f>
        <v>#REF!</v>
      </c>
      <c r="W47" s="174" t="e">
        <f>IF(女子!#REF!="","",IF(申込総括!$H33=女子!$B24,女子!#REF!,""))</f>
        <v>#REF!</v>
      </c>
      <c r="X47" s="180" t="e">
        <f>IF(女子!#REF!="","",IF(申込総括!$H33=女子!$B24,VLOOKUP($U47,CODE!$R:$S,2,0)))</f>
        <v>#REF!</v>
      </c>
      <c r="Y47" s="134" t="str">
        <f>IF(女子!$G24="","",VLOOKUP(女子!$G24,CODE!$N:$O,2,0))</f>
        <v/>
      </c>
      <c r="Z47" s="134" t="str">
        <f>IF(AA47="","",VLOOKUP(AA47,女子!#REF!,2,0))</f>
        <v/>
      </c>
      <c r="AA47" s="176" t="str">
        <f>IF(女子!$G24="","",IF(申込総括!$H33=女子!$B24,女子!G24,""))</f>
        <v/>
      </c>
      <c r="AB47" s="181" t="str">
        <f>IF(女子!$G24="","",IF(申込総括!$H33=女子!$B24,VLOOKUP($Y47,CODE!$R:$S,2,0)))</f>
        <v/>
      </c>
      <c r="AC47" s="169"/>
      <c r="AD47" s="136"/>
      <c r="AK47" s="212" t="str">
        <f t="shared" si="0"/>
        <v/>
      </c>
      <c r="AM47" s="236">
        <v>45</v>
      </c>
      <c r="AN47" s="198" t="s">
        <v>450</v>
      </c>
      <c r="AO47" s="236">
        <v>45</v>
      </c>
      <c r="AP47" s="201">
        <f t="shared" si="3"/>
        <v>0</v>
      </c>
      <c r="AU47" s="242"/>
      <c r="AV47" s="242"/>
      <c r="AW47" s="242"/>
    </row>
    <row r="48" spans="1:49" s="133" customFormat="1">
      <c r="A48" s="133">
        <v>46</v>
      </c>
      <c r="B48" s="134" t="str">
        <f>IF(女子!$B25="","",VLOOKUP(申込総括!$D$5,CODE!F:G,2,0))</f>
        <v/>
      </c>
      <c r="C48" s="135" t="str">
        <f>IF(女子!$B25="","",VLOOKUP($B48,CODE!$E:$F,2,0))</f>
        <v/>
      </c>
      <c r="E48" s="177" t="str">
        <f>IF(申込総括!$H34="","",申込総括!$H34)</f>
        <v/>
      </c>
      <c r="F48" s="177" t="str">
        <f>女子!$C25</f>
        <v/>
      </c>
      <c r="G48" s="177" t="str">
        <f>IF(申込総括!$I34="","",申込総括!$J34)</f>
        <v/>
      </c>
      <c r="H48" s="177" t="str">
        <f>IF(申込総括!$I34="","",$F48)</f>
        <v/>
      </c>
      <c r="I48" s="178"/>
      <c r="J48" s="134" t="str">
        <f>IF(申込総括!$I34="","","JPN")</f>
        <v/>
      </c>
      <c r="K48" s="175" t="str">
        <f>IF(申込総括!$I34="","","2")</f>
        <v/>
      </c>
      <c r="L48" s="175" t="str">
        <f>IF(申込総括!$I34="","",申込総括!$K34)</f>
        <v/>
      </c>
      <c r="M48" s="179"/>
      <c r="O48" s="134" t="str">
        <f>IF(申込総括!$I34="","",申込総括!$M34)</f>
        <v/>
      </c>
      <c r="P48" s="134" t="str">
        <f>IF(申込総括!$I34="","",49)</f>
        <v/>
      </c>
      <c r="Q48" s="134" t="str">
        <f>IF(女子!$E25="","",VLOOKUP(女子!$E25,CODE!$N:$O,2,0))</f>
        <v/>
      </c>
      <c r="R48" s="179" t="str">
        <f>IF(女子!$E25="","",女子!$F25)</f>
        <v/>
      </c>
      <c r="S48" s="174" t="str">
        <f>IF(女子!$E25="","",IF(申込総括!$H34=女子!$B25,VLOOKUP($Q48,CODE!$M:$N,2,0)))</f>
        <v/>
      </c>
      <c r="T48" s="180" t="str">
        <f>IF(女子!$E25="","",IF(申込総括!$H34=女子!$B25,VLOOKUP($Q48,CODE!$R:$S,2,0)))</f>
        <v/>
      </c>
      <c r="U48" s="179" t="e">
        <f>IF(女子!#REF!="","",VLOOKUP(女子!#REF!,CODE!$N:$O,2,0))</f>
        <v>#REF!</v>
      </c>
      <c r="V48" s="179" t="e">
        <f>IF(女子!#REF!="","",女子!$H25)</f>
        <v>#REF!</v>
      </c>
      <c r="W48" s="174" t="e">
        <f>IF(女子!#REF!="","",IF(申込総括!$H34=女子!$B25,女子!#REF!,""))</f>
        <v>#REF!</v>
      </c>
      <c r="X48" s="180" t="e">
        <f>IF(女子!#REF!="","",IF(申込総括!$H34=女子!$B25,VLOOKUP($U48,CODE!$R:$S,2,0)))</f>
        <v>#REF!</v>
      </c>
      <c r="Y48" s="134" t="str">
        <f>IF(女子!$G25="","",VLOOKUP(女子!$G25,CODE!$N:$O,2,0))</f>
        <v/>
      </c>
      <c r="Z48" s="134" t="str">
        <f>IF(AA48="","",VLOOKUP(AA48,女子!#REF!,2,0))</f>
        <v/>
      </c>
      <c r="AA48" s="176" t="str">
        <f>IF(女子!$G25="","",IF(申込総括!$H34=女子!$B25,女子!G25,""))</f>
        <v/>
      </c>
      <c r="AB48" s="181" t="str">
        <f>IF(女子!$G25="","",IF(申込総括!$H34=女子!$B25,VLOOKUP($Y48,CODE!$R:$S,2,0)))</f>
        <v/>
      </c>
      <c r="AC48" s="169"/>
      <c r="AD48" s="136"/>
      <c r="AK48" s="212" t="str">
        <f t="shared" si="0"/>
        <v/>
      </c>
      <c r="AM48" s="236">
        <v>46</v>
      </c>
      <c r="AN48" s="198" t="s">
        <v>451</v>
      </c>
      <c r="AO48" s="236">
        <v>46</v>
      </c>
      <c r="AP48" s="201">
        <f t="shared" si="3"/>
        <v>0</v>
      </c>
      <c r="AU48" s="242"/>
      <c r="AV48" s="242"/>
      <c r="AW48" s="242"/>
    </row>
    <row r="49" spans="1:49" s="133" customFormat="1">
      <c r="A49" s="133">
        <v>47</v>
      </c>
      <c r="B49" s="134" t="str">
        <f>IF(女子!$B26="","",VLOOKUP(申込総括!$D$5,CODE!F:G,2,0))</f>
        <v/>
      </c>
      <c r="C49" s="135" t="str">
        <f>IF(女子!$B26="","",VLOOKUP($B49,CODE!$E:$F,2,0))</f>
        <v/>
      </c>
      <c r="E49" s="177" t="str">
        <f>IF(申込総括!$H35="","",申込総括!$H35)</f>
        <v/>
      </c>
      <c r="F49" s="177" t="str">
        <f>女子!$C26</f>
        <v/>
      </c>
      <c r="G49" s="177" t="str">
        <f>IF(申込総括!$I35="","",申込総括!$J35)</f>
        <v/>
      </c>
      <c r="H49" s="177" t="str">
        <f>IF(申込総括!$I35="","",$F49)</f>
        <v/>
      </c>
      <c r="I49" s="178"/>
      <c r="J49" s="134" t="str">
        <f>IF(申込総括!$I35="","","JPN")</f>
        <v/>
      </c>
      <c r="K49" s="175" t="str">
        <f>IF(申込総括!$I35="","","2")</f>
        <v/>
      </c>
      <c r="L49" s="175" t="str">
        <f>IF(申込総括!$I35="","",申込総括!$K35)</f>
        <v/>
      </c>
      <c r="M49" s="179"/>
      <c r="O49" s="134" t="str">
        <f>IF(申込総括!$I35="","",申込総括!$M35)</f>
        <v/>
      </c>
      <c r="P49" s="134" t="str">
        <f>IF(申込総括!$I35="","",49)</f>
        <v/>
      </c>
      <c r="Q49" s="134" t="str">
        <f>IF(女子!$E26="","",VLOOKUP(女子!$E26,CODE!$N:$O,2,0))</f>
        <v/>
      </c>
      <c r="R49" s="179" t="str">
        <f>IF(女子!$E26="","",女子!$F26)</f>
        <v/>
      </c>
      <c r="S49" s="174" t="str">
        <f>IF(女子!$E26="","",IF(申込総括!$H35=女子!$B26,VLOOKUP($Q49,CODE!$M:$N,2,0)))</f>
        <v/>
      </c>
      <c r="T49" s="180" t="str">
        <f>IF(女子!$E26="","",IF(申込総括!$H35=女子!$B26,VLOOKUP($Q49,CODE!$R:$S,2,0)))</f>
        <v/>
      </c>
      <c r="U49" s="179" t="e">
        <f>IF(女子!#REF!="","",VLOOKUP(女子!#REF!,CODE!$N:$O,2,0))</f>
        <v>#REF!</v>
      </c>
      <c r="V49" s="179" t="e">
        <f>IF(女子!#REF!="","",女子!$H26)</f>
        <v>#REF!</v>
      </c>
      <c r="W49" s="174" t="e">
        <f>IF(女子!#REF!="","",IF(申込総括!$H35=女子!$B26,女子!#REF!,""))</f>
        <v>#REF!</v>
      </c>
      <c r="X49" s="180" t="e">
        <f>IF(女子!#REF!="","",IF(申込総括!$H35=女子!$B26,VLOOKUP($U49,CODE!$R:$S,2,0)))</f>
        <v>#REF!</v>
      </c>
      <c r="Y49" s="134" t="str">
        <f>IF(女子!$G26="","",VLOOKUP(女子!$G26,CODE!$N:$O,2,0))</f>
        <v/>
      </c>
      <c r="Z49" s="134" t="str">
        <f>IF(AA49="","",VLOOKUP(AA49,女子!#REF!,2,0))</f>
        <v/>
      </c>
      <c r="AA49" s="176" t="str">
        <f>IF(女子!$G26="","",IF(申込総括!$H35=女子!$B26,女子!G26,""))</f>
        <v/>
      </c>
      <c r="AB49" s="181" t="str">
        <f>IF(女子!$G26="","",IF(申込総括!$H35=女子!$B26,VLOOKUP($Y49,CODE!$R:$S,2,0)))</f>
        <v/>
      </c>
      <c r="AC49" s="169"/>
      <c r="AD49" s="136"/>
      <c r="AK49" s="212" t="str">
        <f t="shared" si="0"/>
        <v/>
      </c>
      <c r="AM49" s="236">
        <v>47</v>
      </c>
      <c r="AN49" s="199" t="s">
        <v>452</v>
      </c>
      <c r="AO49" s="236">
        <v>47</v>
      </c>
      <c r="AP49" s="201">
        <f t="shared" si="3"/>
        <v>0</v>
      </c>
      <c r="AU49" s="240">
        <f>COUNTIF($AA$33:$AA$62,"中　A")</f>
        <v>0</v>
      </c>
      <c r="AV49" s="240">
        <f>COUNTIF($AA$33:$AA$62,"中　B")</f>
        <v>0</v>
      </c>
      <c r="AW49" s="240">
        <f>COUNTIF($AA$33:$AA$62,"中　C")</f>
        <v>0</v>
      </c>
    </row>
    <row r="50" spans="1:49" s="133" customFormat="1">
      <c r="A50" s="133">
        <v>48</v>
      </c>
      <c r="B50" s="134" t="str">
        <f>IF(女子!$B27="","",VLOOKUP(申込総括!$D$5,CODE!F:G,2,0))</f>
        <v/>
      </c>
      <c r="C50" s="135" t="str">
        <f>IF(女子!$B27="","",VLOOKUP($B50,CODE!$E:$F,2,0))</f>
        <v/>
      </c>
      <c r="E50" s="177" t="str">
        <f>IF(申込総括!$H36="","",申込総括!$H36)</f>
        <v/>
      </c>
      <c r="F50" s="177" t="str">
        <f>女子!$C27</f>
        <v/>
      </c>
      <c r="G50" s="177" t="str">
        <f>IF(申込総括!$I36="","",申込総括!$J36)</f>
        <v/>
      </c>
      <c r="H50" s="177" t="str">
        <f>IF(申込総括!$I36="","",$F50)</f>
        <v/>
      </c>
      <c r="I50" s="178"/>
      <c r="J50" s="134" t="str">
        <f>IF(申込総括!$I36="","","JPN")</f>
        <v/>
      </c>
      <c r="K50" s="175" t="str">
        <f>IF(申込総括!$I36="","","2")</f>
        <v/>
      </c>
      <c r="L50" s="175" t="str">
        <f>IF(申込総括!$I36="","",申込総括!$K36)</f>
        <v/>
      </c>
      <c r="M50" s="179"/>
      <c r="O50" s="134" t="str">
        <f>IF(申込総括!$I36="","",申込総括!$M36)</f>
        <v/>
      </c>
      <c r="P50" s="134" t="str">
        <f>IF(申込総括!$I36="","",49)</f>
        <v/>
      </c>
      <c r="Q50" s="134" t="str">
        <f>IF(女子!$E27="","",VLOOKUP(女子!$E27,CODE!$N:$O,2,0))</f>
        <v/>
      </c>
      <c r="R50" s="179" t="str">
        <f>IF(女子!$E27="","",女子!$F27)</f>
        <v/>
      </c>
      <c r="S50" s="174" t="str">
        <f>IF(女子!$E27="","",IF(申込総括!$H36=女子!$B27,VLOOKUP($Q50,CODE!$M:$N,2,0)))</f>
        <v/>
      </c>
      <c r="T50" s="180" t="str">
        <f>IF(女子!$E27="","",IF(申込総括!$H36=女子!$B27,VLOOKUP($Q50,CODE!$R:$S,2,0)))</f>
        <v/>
      </c>
      <c r="U50" s="179" t="e">
        <f>IF(女子!#REF!="","",VLOOKUP(女子!#REF!,CODE!$N:$O,2,0))</f>
        <v>#REF!</v>
      </c>
      <c r="V50" s="179" t="e">
        <f>IF(女子!#REF!="","",女子!$H27)</f>
        <v>#REF!</v>
      </c>
      <c r="W50" s="174" t="e">
        <f>IF(女子!#REF!="","",IF(申込総括!$H36=女子!$B27,女子!#REF!,""))</f>
        <v>#REF!</v>
      </c>
      <c r="X50" s="180" t="e">
        <f>IF(女子!#REF!="","",IF(申込総括!$H36=女子!$B27,VLOOKUP($U50,CODE!$R:$S,2,0)))</f>
        <v>#REF!</v>
      </c>
      <c r="Y50" s="134" t="str">
        <f>IF(女子!$G27="","",VLOOKUP(女子!$G27,CODE!$N:$O,2,0))</f>
        <v/>
      </c>
      <c r="Z50" s="134" t="str">
        <f>IF(AA50="","",VLOOKUP(AA50,女子!#REF!,2,0))</f>
        <v/>
      </c>
      <c r="AA50" s="176" t="str">
        <f>IF(女子!$G27="","",IF(申込総括!$H36=女子!$B27,女子!G27,""))</f>
        <v/>
      </c>
      <c r="AB50" s="181" t="str">
        <f>IF(女子!$G27="","",IF(申込総括!$H36=女子!$B27,VLOOKUP($Y50,CODE!$R:$S,2,0)))</f>
        <v/>
      </c>
      <c r="AC50" s="169"/>
      <c r="AD50" s="136"/>
      <c r="AK50" s="212" t="str">
        <f t="shared" si="0"/>
        <v/>
      </c>
      <c r="AM50" s="236">
        <v>48</v>
      </c>
      <c r="AN50" s="198" t="s">
        <v>453</v>
      </c>
      <c r="AO50" s="236">
        <v>48</v>
      </c>
      <c r="AP50" s="201">
        <f t="shared" si="3"/>
        <v>0</v>
      </c>
      <c r="AU50" s="242"/>
      <c r="AV50" s="242"/>
      <c r="AW50" s="242"/>
    </row>
    <row r="51" spans="1:49" s="133" customFormat="1">
      <c r="A51" s="133">
        <v>49</v>
      </c>
      <c r="B51" s="134" t="str">
        <f>IF(女子!$B28="","",VLOOKUP(申込総括!$D$5,CODE!F:G,2,0))</f>
        <v/>
      </c>
      <c r="C51" s="135" t="str">
        <f>IF(女子!$B28="","",VLOOKUP($B51,CODE!$E:$F,2,0))</f>
        <v/>
      </c>
      <c r="E51" s="177" t="str">
        <f>IF(申込総括!$H37="","",申込総括!$H37)</f>
        <v/>
      </c>
      <c r="F51" s="177" t="str">
        <f>女子!$C28</f>
        <v/>
      </c>
      <c r="G51" s="177" t="str">
        <f>IF(申込総括!$I37="","",申込総括!$J37)</f>
        <v/>
      </c>
      <c r="H51" s="177" t="str">
        <f>IF(申込総括!$I37="","",$F51)</f>
        <v/>
      </c>
      <c r="I51" s="178"/>
      <c r="J51" s="134" t="str">
        <f>IF(申込総括!$I37="","","JPN")</f>
        <v/>
      </c>
      <c r="K51" s="175" t="str">
        <f>IF(申込総括!$I37="","","2")</f>
        <v/>
      </c>
      <c r="L51" s="175" t="str">
        <f>IF(申込総括!$I37="","",申込総括!$K37)</f>
        <v/>
      </c>
      <c r="M51" s="179"/>
      <c r="O51" s="134" t="str">
        <f>IF(申込総括!$I37="","",申込総括!$M37)</f>
        <v/>
      </c>
      <c r="P51" s="134" t="str">
        <f>IF(申込総括!$I37="","",49)</f>
        <v/>
      </c>
      <c r="Q51" s="134" t="str">
        <f>IF(女子!$E28="","",VLOOKUP(女子!$E28,CODE!$N:$O,2,0))</f>
        <v/>
      </c>
      <c r="R51" s="179" t="str">
        <f>IF(女子!$E28="","",女子!$F28)</f>
        <v/>
      </c>
      <c r="S51" s="174" t="str">
        <f>IF(女子!$E28="","",IF(申込総括!$H37=女子!$B28,VLOOKUP($Q51,CODE!$M:$N,2,0)))</f>
        <v/>
      </c>
      <c r="T51" s="180" t="str">
        <f>IF(女子!$E28="","",IF(申込総括!$H37=女子!$B28,VLOOKUP($Q51,CODE!$R:$S,2,0)))</f>
        <v/>
      </c>
      <c r="U51" s="179" t="e">
        <f>IF(女子!#REF!="","",VLOOKUP(女子!#REF!,CODE!$N:$O,2,0))</f>
        <v>#REF!</v>
      </c>
      <c r="V51" s="179" t="e">
        <f>IF(女子!#REF!="","",女子!$H28)</f>
        <v>#REF!</v>
      </c>
      <c r="W51" s="174" t="e">
        <f>IF(女子!#REF!="","",IF(申込総括!$H37=女子!$B28,女子!#REF!,""))</f>
        <v>#REF!</v>
      </c>
      <c r="X51" s="180" t="e">
        <f>IF(女子!#REF!="","",IF(申込総括!$H37=女子!$B28,VLOOKUP($U51,CODE!$R:$S,2,0)))</f>
        <v>#REF!</v>
      </c>
      <c r="Y51" s="134" t="str">
        <f>IF(女子!$G28="","",VLOOKUP(女子!$G28,CODE!$N:$O,2,0))</f>
        <v/>
      </c>
      <c r="Z51" s="134" t="str">
        <f>IF(AA51="","",VLOOKUP(AA51,女子!#REF!,2,0))</f>
        <v/>
      </c>
      <c r="AA51" s="176" t="str">
        <f>IF(女子!$G28="","",IF(申込総括!$H37=女子!$B28,女子!G28,""))</f>
        <v/>
      </c>
      <c r="AB51" s="181" t="str">
        <f>IF(女子!$G28="","",IF(申込総括!$H37=女子!$B28,VLOOKUP($Y51,CODE!$R:$S,2,0)))</f>
        <v/>
      </c>
      <c r="AC51" s="169"/>
      <c r="AD51" s="136"/>
      <c r="AK51" s="212" t="str">
        <f t="shared" si="0"/>
        <v/>
      </c>
      <c r="AM51" s="236">
        <v>49</v>
      </c>
      <c r="AN51" s="198" t="s">
        <v>454</v>
      </c>
      <c r="AO51" s="236">
        <v>49</v>
      </c>
      <c r="AP51" s="201">
        <f t="shared" si="3"/>
        <v>0</v>
      </c>
      <c r="AU51" s="242"/>
      <c r="AV51" s="242"/>
      <c r="AW51" s="242"/>
    </row>
    <row r="52" spans="1:49" s="133" customFormat="1">
      <c r="A52" s="133">
        <v>50</v>
      </c>
      <c r="B52" s="134" t="str">
        <f>IF(女子!$B29="","",VLOOKUP(申込総括!$D$5,CODE!F:G,2,0))</f>
        <v/>
      </c>
      <c r="C52" s="135" t="str">
        <f>IF(女子!$B29="","",VLOOKUP($B52,CODE!$E:$F,2,0))</f>
        <v/>
      </c>
      <c r="E52" s="177" t="str">
        <f>IF(申込総括!$H38="","",申込総括!$H38)</f>
        <v/>
      </c>
      <c r="F52" s="177" t="str">
        <f>女子!$C29</f>
        <v/>
      </c>
      <c r="G52" s="177" t="str">
        <f>IF(申込総括!$I38="","",申込総括!$J38)</f>
        <v/>
      </c>
      <c r="H52" s="177" t="str">
        <f>IF(申込総括!$I38="","",$F52)</f>
        <v/>
      </c>
      <c r="I52" s="178"/>
      <c r="J52" s="134" t="str">
        <f>IF(申込総括!$I38="","","JPN")</f>
        <v/>
      </c>
      <c r="K52" s="175" t="str">
        <f>IF(申込総括!$I38="","","2")</f>
        <v/>
      </c>
      <c r="L52" s="175" t="str">
        <f>IF(申込総括!$I38="","",申込総括!$K38)</f>
        <v/>
      </c>
      <c r="M52" s="179"/>
      <c r="O52" s="134" t="str">
        <f>IF(申込総括!$I38="","",申込総括!$M38)</f>
        <v/>
      </c>
      <c r="P52" s="134" t="str">
        <f>IF(申込総括!$I38="","",49)</f>
        <v/>
      </c>
      <c r="Q52" s="134" t="str">
        <f>IF(女子!$E29="","",VLOOKUP(女子!$E29,CODE!$N:$O,2,0))</f>
        <v/>
      </c>
      <c r="R52" s="179" t="str">
        <f>IF(女子!$E29="","",女子!$F29)</f>
        <v/>
      </c>
      <c r="S52" s="174" t="str">
        <f>IF(女子!$E29="","",IF(申込総括!$H38=女子!$B29,VLOOKUP($Q52,CODE!$M:$N,2,0)))</f>
        <v/>
      </c>
      <c r="T52" s="180" t="str">
        <f>IF(女子!$E29="","",IF(申込総括!$H38=女子!$B29,VLOOKUP($Q52,CODE!$R:$S,2,0)))</f>
        <v/>
      </c>
      <c r="U52" s="179" t="e">
        <f>IF(女子!#REF!="","",VLOOKUP(女子!#REF!,CODE!$N:$O,2,0))</f>
        <v>#REF!</v>
      </c>
      <c r="V52" s="179" t="e">
        <f>IF(女子!#REF!="","",女子!$H29)</f>
        <v>#REF!</v>
      </c>
      <c r="W52" s="174" t="e">
        <f>IF(女子!#REF!="","",IF(申込総括!$H38=女子!$B29,女子!#REF!,""))</f>
        <v>#REF!</v>
      </c>
      <c r="X52" s="180" t="e">
        <f>IF(女子!#REF!="","",IF(申込総括!$H38=女子!$B29,VLOOKUP($U52,CODE!$R:$S,2,0)))</f>
        <v>#REF!</v>
      </c>
      <c r="Y52" s="134" t="str">
        <f>IF(女子!$G29="","",VLOOKUP(女子!$G29,CODE!$N:$O,2,0))</f>
        <v/>
      </c>
      <c r="Z52" s="134" t="str">
        <f>IF(AA52="","",VLOOKUP(AA52,女子!#REF!,2,0))</f>
        <v/>
      </c>
      <c r="AA52" s="176" t="str">
        <f>IF(女子!$G29="","",IF(申込総括!$H38=女子!$B29,女子!G29,""))</f>
        <v/>
      </c>
      <c r="AB52" s="181" t="str">
        <f>IF(女子!$G29="","",IF(申込総括!$H38=女子!$B29,VLOOKUP($Y52,CODE!$R:$S,2,0)))</f>
        <v/>
      </c>
      <c r="AC52" s="169"/>
      <c r="AD52" s="136"/>
      <c r="AK52" s="212" t="str">
        <f t="shared" si="0"/>
        <v/>
      </c>
      <c r="AM52" s="236">
        <v>50</v>
      </c>
      <c r="AN52" s="198" t="s">
        <v>455</v>
      </c>
      <c r="AO52" s="236">
        <v>50</v>
      </c>
      <c r="AP52" s="201">
        <f t="shared" si="3"/>
        <v>0</v>
      </c>
      <c r="AU52" s="242"/>
      <c r="AV52" s="242"/>
      <c r="AW52" s="242"/>
    </row>
    <row r="53" spans="1:49" s="133" customFormat="1">
      <c r="A53" s="133">
        <v>51</v>
      </c>
      <c r="B53" s="134" t="str">
        <f>IF(女子!$B30="","",VLOOKUP(申込総括!$D$5,CODE!F:G,2,0))</f>
        <v/>
      </c>
      <c r="C53" s="135" t="str">
        <f>IF(女子!$B30="","",VLOOKUP($B53,CODE!$E:$F,2,0))</f>
        <v/>
      </c>
      <c r="E53" s="177" t="str">
        <f>IF(申込総括!$H39="","",申込総括!$H39)</f>
        <v/>
      </c>
      <c r="F53" s="177" t="str">
        <f>女子!$C30</f>
        <v/>
      </c>
      <c r="G53" s="177" t="str">
        <f>IF(申込総括!$I39="","",申込総括!$J39)</f>
        <v/>
      </c>
      <c r="H53" s="177" t="str">
        <f>IF(申込総括!$I39="","",$F53)</f>
        <v/>
      </c>
      <c r="I53" s="178"/>
      <c r="J53" s="134" t="str">
        <f>IF(申込総括!$I39="","","JPN")</f>
        <v/>
      </c>
      <c r="K53" s="175" t="str">
        <f>IF(申込総括!$I39="","","2")</f>
        <v/>
      </c>
      <c r="L53" s="175" t="str">
        <f>IF(申込総括!$I39="","",申込総括!$K39)</f>
        <v/>
      </c>
      <c r="M53" s="179"/>
      <c r="O53" s="134" t="str">
        <f>IF(申込総括!$I39="","",申込総括!$M39)</f>
        <v/>
      </c>
      <c r="P53" s="134" t="str">
        <f>IF(申込総括!$I39="","",49)</f>
        <v/>
      </c>
      <c r="Q53" s="134" t="str">
        <f>IF(女子!$E30="","",VLOOKUP(女子!$E30,CODE!$N:$O,2,0))</f>
        <v/>
      </c>
      <c r="R53" s="179" t="str">
        <f>IF(女子!$E30="","",女子!$F30)</f>
        <v/>
      </c>
      <c r="S53" s="174" t="str">
        <f>IF(女子!$E30="","",IF(申込総括!$H39=女子!$B30,VLOOKUP($Q53,CODE!$M:$N,2,0)))</f>
        <v/>
      </c>
      <c r="T53" s="180" t="str">
        <f>IF(女子!$E30="","",IF(申込総括!$H39=女子!$B30,VLOOKUP($Q53,CODE!$R:$S,2,0)))</f>
        <v/>
      </c>
      <c r="U53" s="179" t="e">
        <f>IF(女子!#REF!="","",VLOOKUP(女子!#REF!,CODE!$N:$O,2,0))</f>
        <v>#REF!</v>
      </c>
      <c r="V53" s="179" t="e">
        <f>IF(女子!#REF!="","",女子!$H30)</f>
        <v>#REF!</v>
      </c>
      <c r="W53" s="174" t="e">
        <f>IF(女子!#REF!="","",IF(申込総括!$H39=女子!$B30,女子!#REF!,""))</f>
        <v>#REF!</v>
      </c>
      <c r="X53" s="180" t="e">
        <f>IF(女子!#REF!="","",IF(申込総括!$H39=女子!$B30,VLOOKUP($U53,CODE!$R:$S,2,0)))</f>
        <v>#REF!</v>
      </c>
      <c r="Y53" s="134" t="str">
        <f>IF(女子!$G30="","",VLOOKUP(女子!$G30,CODE!$N:$O,2,0))</f>
        <v/>
      </c>
      <c r="Z53" s="134" t="str">
        <f>IF(AA53="","",VLOOKUP(AA53,女子!#REF!,2,0))</f>
        <v/>
      </c>
      <c r="AA53" s="176" t="str">
        <f>IF(女子!$G30="","",IF(申込総括!$H39=女子!$B30,女子!G30,""))</f>
        <v/>
      </c>
      <c r="AB53" s="181" t="str">
        <f>IF(女子!$G30="","",IF(申込総括!$H39=女子!$B30,VLOOKUP($Y53,CODE!$R:$S,2,0)))</f>
        <v/>
      </c>
      <c r="AC53" s="169"/>
      <c r="AD53" s="136"/>
      <c r="AK53" s="212" t="str">
        <f t="shared" si="0"/>
        <v/>
      </c>
      <c r="AM53" s="236">
        <v>51</v>
      </c>
      <c r="AN53" s="198" t="s">
        <v>456</v>
      </c>
      <c r="AO53" s="236">
        <v>51</v>
      </c>
      <c r="AP53" s="201">
        <f t="shared" si="3"/>
        <v>0</v>
      </c>
      <c r="AU53" s="242"/>
      <c r="AV53" s="242"/>
      <c r="AW53" s="242"/>
    </row>
    <row r="54" spans="1:49" s="133" customFormat="1">
      <c r="A54" s="133">
        <v>52</v>
      </c>
      <c r="B54" s="134" t="str">
        <f>IF(女子!$B31="","",VLOOKUP(申込総括!$D$5,CODE!F:G,2,0))</f>
        <v/>
      </c>
      <c r="C54" s="135" t="str">
        <f>IF(女子!$B31="","",VLOOKUP($B54,CODE!$E:$F,2,0))</f>
        <v/>
      </c>
      <c r="E54" s="177" t="str">
        <f>IF(申込総括!$H40="","",申込総括!$H40)</f>
        <v/>
      </c>
      <c r="F54" s="177" t="str">
        <f>女子!$C31</f>
        <v/>
      </c>
      <c r="G54" s="177" t="str">
        <f>IF(申込総括!$I40="","",申込総括!$J40)</f>
        <v/>
      </c>
      <c r="H54" s="177" t="str">
        <f>IF(申込総括!$I40="","",$F54)</f>
        <v/>
      </c>
      <c r="I54" s="178"/>
      <c r="J54" s="134" t="str">
        <f>IF(申込総括!$I40="","","JPN")</f>
        <v/>
      </c>
      <c r="K54" s="175" t="str">
        <f>IF(申込総括!$I40="","","2")</f>
        <v/>
      </c>
      <c r="L54" s="175" t="str">
        <f>IF(申込総括!$I40="","",申込総括!$K40)</f>
        <v/>
      </c>
      <c r="M54" s="179"/>
      <c r="O54" s="134" t="str">
        <f>IF(申込総括!$I40="","",申込総括!$M40)</f>
        <v/>
      </c>
      <c r="P54" s="134" t="str">
        <f>IF(申込総括!$I40="","",49)</f>
        <v/>
      </c>
      <c r="Q54" s="134" t="str">
        <f>IF(女子!$E31="","",VLOOKUP(女子!$E31,CODE!$N:$O,2,0))</f>
        <v/>
      </c>
      <c r="R54" s="179" t="str">
        <f>IF(女子!$E31="","",女子!$F31)</f>
        <v/>
      </c>
      <c r="S54" s="174" t="str">
        <f>IF(女子!$E31="","",IF(申込総括!$H40=女子!$B31,VLOOKUP($Q54,CODE!$M:$N,2,0)))</f>
        <v/>
      </c>
      <c r="T54" s="180" t="str">
        <f>IF(女子!$E31="","",IF(申込総括!$H40=女子!$B31,VLOOKUP($Q54,CODE!$R:$S,2,0)))</f>
        <v/>
      </c>
      <c r="U54" s="179" t="e">
        <f>IF(女子!#REF!="","",VLOOKUP(女子!#REF!,CODE!$N:$O,2,0))</f>
        <v>#REF!</v>
      </c>
      <c r="V54" s="179" t="e">
        <f>IF(女子!#REF!="","",女子!$H31)</f>
        <v>#REF!</v>
      </c>
      <c r="W54" s="174" t="e">
        <f>IF(女子!#REF!="","",IF(申込総括!$H40=女子!$B31,女子!#REF!,""))</f>
        <v>#REF!</v>
      </c>
      <c r="X54" s="180" t="e">
        <f>IF(女子!#REF!="","",IF(申込総括!$H40=女子!$B31,VLOOKUP($U54,CODE!$R:$S,2,0)))</f>
        <v>#REF!</v>
      </c>
      <c r="Y54" s="134" t="str">
        <f>IF(女子!$G31="","",VLOOKUP(女子!$G31,CODE!$N:$O,2,0))</f>
        <v/>
      </c>
      <c r="Z54" s="134" t="str">
        <f>IF(AA54="","",VLOOKUP(AA54,女子!#REF!,2,0))</f>
        <v/>
      </c>
      <c r="AA54" s="176" t="str">
        <f>IF(女子!$G31="","",IF(申込総括!$H40=女子!$B31,女子!G31,""))</f>
        <v/>
      </c>
      <c r="AB54" s="181" t="str">
        <f>IF(女子!$G31="","",IF(申込総括!$H40=女子!$B31,VLOOKUP($Y54,CODE!$R:$S,2,0)))</f>
        <v/>
      </c>
      <c r="AC54" s="169"/>
      <c r="AD54" s="136"/>
      <c r="AK54" s="212" t="str">
        <f t="shared" si="0"/>
        <v/>
      </c>
      <c r="AM54" s="236">
        <v>52</v>
      </c>
      <c r="AN54" s="198" t="s">
        <v>457</v>
      </c>
      <c r="AO54" s="236">
        <v>52</v>
      </c>
      <c r="AP54" s="201">
        <f t="shared" si="3"/>
        <v>0</v>
      </c>
      <c r="AU54" s="242"/>
      <c r="AV54" s="242"/>
      <c r="AW54" s="242"/>
    </row>
    <row r="55" spans="1:49" s="133" customFormat="1">
      <c r="A55" s="133">
        <v>53</v>
      </c>
      <c r="B55" s="134" t="str">
        <f>IF(女子!$B32="","",VLOOKUP(申込総括!$D$5,CODE!F:G,2,0))</f>
        <v/>
      </c>
      <c r="C55" s="135" t="str">
        <f>IF(女子!$B32="","",VLOOKUP($B55,CODE!$E:$F,2,0))</f>
        <v/>
      </c>
      <c r="E55" s="177" t="str">
        <f>IF(申込総括!$H41="","",申込総括!$H41)</f>
        <v/>
      </c>
      <c r="F55" s="177" t="str">
        <f>女子!$C32</f>
        <v/>
      </c>
      <c r="G55" s="177" t="str">
        <f>IF(申込総括!$I41="","",申込総括!$J41)</f>
        <v/>
      </c>
      <c r="H55" s="177" t="str">
        <f>IF(申込総括!$I41="","",$F55)</f>
        <v/>
      </c>
      <c r="I55" s="178"/>
      <c r="J55" s="134" t="str">
        <f>IF(申込総括!$I41="","","JPN")</f>
        <v/>
      </c>
      <c r="K55" s="175" t="str">
        <f>IF(申込総括!$I41="","","2")</f>
        <v/>
      </c>
      <c r="L55" s="175" t="str">
        <f>IF(申込総括!$I41="","",申込総括!$K41)</f>
        <v/>
      </c>
      <c r="M55" s="179"/>
      <c r="O55" s="134" t="str">
        <f>IF(申込総括!$I41="","",申込総括!$M41)</f>
        <v/>
      </c>
      <c r="P55" s="134" t="str">
        <f>IF(申込総括!$I41="","",49)</f>
        <v/>
      </c>
      <c r="Q55" s="134" t="str">
        <f>IF(女子!$E32="","",VLOOKUP(女子!$E32,CODE!$N:$O,2,0))</f>
        <v/>
      </c>
      <c r="R55" s="179" t="str">
        <f>IF(女子!$E32="","",女子!$F32)</f>
        <v/>
      </c>
      <c r="S55" s="174" t="str">
        <f>IF(女子!$E32="","",IF(申込総括!$H41=女子!$B32,VLOOKUP($Q55,CODE!$M:$N,2,0)))</f>
        <v/>
      </c>
      <c r="T55" s="180" t="str">
        <f>IF(女子!$E32="","",IF(申込総括!$H41=女子!$B32,VLOOKUP($Q55,CODE!$R:$S,2,0)))</f>
        <v/>
      </c>
      <c r="U55" s="179" t="e">
        <f>IF(女子!#REF!="","",VLOOKUP(女子!#REF!,CODE!$N:$O,2,0))</f>
        <v>#REF!</v>
      </c>
      <c r="V55" s="179" t="e">
        <f>IF(女子!#REF!="","",女子!$H32)</f>
        <v>#REF!</v>
      </c>
      <c r="W55" s="174" t="e">
        <f>IF(女子!#REF!="","",IF(申込総括!$H41=女子!$B32,女子!#REF!,""))</f>
        <v>#REF!</v>
      </c>
      <c r="X55" s="180" t="e">
        <f>IF(女子!#REF!="","",IF(申込総括!$H41=女子!$B32,VLOOKUP($U55,CODE!$R:$S,2,0)))</f>
        <v>#REF!</v>
      </c>
      <c r="Y55" s="134" t="str">
        <f>IF(女子!$G32="","",VLOOKUP(女子!$G32,CODE!$N:$O,2,0))</f>
        <v/>
      </c>
      <c r="Z55" s="134" t="str">
        <f>IF(AA55="","",VLOOKUP(AA55,女子!#REF!,2,0))</f>
        <v/>
      </c>
      <c r="AA55" s="176" t="str">
        <f>IF(女子!$G32="","",IF(申込総括!$H41=女子!$B32,女子!G32,""))</f>
        <v/>
      </c>
      <c r="AB55" s="181" t="str">
        <f>IF(女子!$G32="","",IF(申込総括!$H41=女子!$B32,VLOOKUP($Y55,CODE!$R:$S,2,0)))</f>
        <v/>
      </c>
      <c r="AC55" s="169"/>
      <c r="AD55" s="136"/>
      <c r="AK55" s="212" t="str">
        <f t="shared" si="0"/>
        <v/>
      </c>
      <c r="AM55" s="236">
        <v>53</v>
      </c>
      <c r="AN55" s="198" t="s">
        <v>458</v>
      </c>
      <c r="AO55" s="236">
        <v>53</v>
      </c>
      <c r="AP55" s="201">
        <f t="shared" si="3"/>
        <v>0</v>
      </c>
      <c r="AU55" s="242"/>
      <c r="AV55" s="242"/>
      <c r="AW55" s="242"/>
    </row>
    <row r="56" spans="1:49" s="133" customFormat="1">
      <c r="A56" s="133">
        <v>54</v>
      </c>
      <c r="B56" s="134" t="str">
        <f>IF(女子!$B33="","",VLOOKUP(申込総括!$D$5,CODE!F:G,2,0))</f>
        <v/>
      </c>
      <c r="C56" s="135" t="str">
        <f>IF(女子!$B33="","",VLOOKUP($B56,CODE!$E:$F,2,0))</f>
        <v/>
      </c>
      <c r="E56" s="177" t="str">
        <f>IF(申込総括!$H42="","",申込総括!$H42)</f>
        <v/>
      </c>
      <c r="F56" s="177" t="str">
        <f>女子!$C33</f>
        <v/>
      </c>
      <c r="G56" s="177" t="str">
        <f>IF(申込総括!$I42="","",申込総括!$J42)</f>
        <v/>
      </c>
      <c r="H56" s="177" t="str">
        <f>IF(申込総括!$I42="","",$F56)</f>
        <v/>
      </c>
      <c r="I56" s="178"/>
      <c r="J56" s="134" t="str">
        <f>IF(申込総括!$I42="","","JPN")</f>
        <v/>
      </c>
      <c r="K56" s="175" t="str">
        <f>IF(申込総括!$I42="","","2")</f>
        <v/>
      </c>
      <c r="L56" s="175" t="str">
        <f>IF(申込総括!$I42="","",申込総括!$K42)</f>
        <v/>
      </c>
      <c r="M56" s="179"/>
      <c r="O56" s="134" t="str">
        <f>IF(申込総括!$I42="","",申込総括!$M42)</f>
        <v/>
      </c>
      <c r="P56" s="134" t="str">
        <f>IF(申込総括!$I42="","",49)</f>
        <v/>
      </c>
      <c r="Q56" s="134" t="str">
        <f>IF(女子!$E33="","",VLOOKUP(女子!$E33,CODE!$N:$O,2,0))</f>
        <v/>
      </c>
      <c r="R56" s="179" t="str">
        <f>IF(女子!$E33="","",女子!$F33)</f>
        <v/>
      </c>
      <c r="S56" s="174" t="str">
        <f>IF(女子!$E33="","",IF(申込総括!$H42=女子!$B33,VLOOKUP($Q56,CODE!$M:$N,2,0)))</f>
        <v/>
      </c>
      <c r="T56" s="180" t="str">
        <f>IF(女子!$E33="","",IF(申込総括!$H42=女子!$B33,VLOOKUP($Q56,CODE!$R:$S,2,0)))</f>
        <v/>
      </c>
      <c r="U56" s="179" t="e">
        <f>IF(女子!#REF!="","",VLOOKUP(女子!#REF!,CODE!$N:$O,2,0))</f>
        <v>#REF!</v>
      </c>
      <c r="V56" s="179" t="e">
        <f>IF(女子!#REF!="","",女子!$H33)</f>
        <v>#REF!</v>
      </c>
      <c r="W56" s="174" t="e">
        <f>IF(女子!#REF!="","",IF(申込総括!$H42=女子!$B33,女子!#REF!,""))</f>
        <v>#REF!</v>
      </c>
      <c r="X56" s="180" t="e">
        <f>IF(女子!#REF!="","",IF(申込総括!$H42=女子!$B33,VLOOKUP($U56,CODE!$R:$S,2,0)))</f>
        <v>#REF!</v>
      </c>
      <c r="Y56" s="134" t="str">
        <f>IF(女子!$G33="","",VLOOKUP(女子!$G33,CODE!$N:$O,2,0))</f>
        <v/>
      </c>
      <c r="Z56" s="134" t="str">
        <f>IF(AA56="","",VLOOKUP(AA56,女子!#REF!,2,0))</f>
        <v/>
      </c>
      <c r="AA56" s="176" t="str">
        <f>IF(女子!$G33="","",IF(申込総括!$H42=女子!$B33,女子!G33,""))</f>
        <v/>
      </c>
      <c r="AB56" s="181" t="str">
        <f>IF(女子!$G33="","",IF(申込総括!$H42=女子!$B33,VLOOKUP($Y56,CODE!$R:$S,2,0)))</f>
        <v/>
      </c>
      <c r="AC56" s="169"/>
      <c r="AD56" s="136"/>
      <c r="AK56" s="212" t="str">
        <f t="shared" si="0"/>
        <v/>
      </c>
      <c r="AM56" s="236">
        <v>54</v>
      </c>
      <c r="AN56" s="198" t="s">
        <v>459</v>
      </c>
      <c r="AO56" s="236">
        <v>54</v>
      </c>
      <c r="AP56" s="201">
        <f t="shared" si="3"/>
        <v>0</v>
      </c>
      <c r="AU56" s="242"/>
      <c r="AV56" s="242"/>
      <c r="AW56" s="242"/>
    </row>
    <row r="57" spans="1:49" s="133" customFormat="1">
      <c r="A57" s="133">
        <v>55</v>
      </c>
      <c r="B57" s="134" t="str">
        <f>IF(女子!$B34="","",VLOOKUP(申込総括!$D$5,CODE!F:G,2,0))</f>
        <v/>
      </c>
      <c r="C57" s="135" t="str">
        <f>IF(女子!$B34="","",VLOOKUP($B57,CODE!$E:$F,2,0))</f>
        <v/>
      </c>
      <c r="E57" s="177" t="str">
        <f>IF(申込総括!$H43="","",申込総括!$H43)</f>
        <v/>
      </c>
      <c r="F57" s="177" t="str">
        <f>女子!$C34</f>
        <v/>
      </c>
      <c r="G57" s="177" t="str">
        <f>IF(申込総括!$I43="","",申込総括!$J43)</f>
        <v/>
      </c>
      <c r="H57" s="177" t="str">
        <f>IF(申込総括!$I43="","",$F57)</f>
        <v/>
      </c>
      <c r="I57" s="178"/>
      <c r="J57" s="134" t="str">
        <f>IF(申込総括!$I43="","","JPN")</f>
        <v/>
      </c>
      <c r="K57" s="175" t="str">
        <f>IF(申込総括!$I43="","","2")</f>
        <v/>
      </c>
      <c r="L57" s="175" t="str">
        <f>IF(申込総括!$I43="","",申込総括!$K43)</f>
        <v/>
      </c>
      <c r="M57" s="179"/>
      <c r="O57" s="134" t="str">
        <f>IF(申込総括!$I43="","",申込総括!$M43)</f>
        <v/>
      </c>
      <c r="P57" s="134" t="str">
        <f>IF(申込総括!$I43="","",49)</f>
        <v/>
      </c>
      <c r="Q57" s="134" t="str">
        <f>IF(女子!$E34="","",VLOOKUP(女子!$E34,CODE!$N:$O,2,0))</f>
        <v/>
      </c>
      <c r="R57" s="179" t="str">
        <f>IF(女子!$E34="","",女子!$F34)</f>
        <v/>
      </c>
      <c r="S57" s="174" t="str">
        <f>IF(女子!$E34="","",IF(申込総括!$H43=女子!$B34,VLOOKUP($Q57,CODE!$M:$N,2,0)))</f>
        <v/>
      </c>
      <c r="T57" s="180" t="str">
        <f>IF(女子!$E34="","",IF(申込総括!$H43=女子!$B34,VLOOKUP($Q57,CODE!$R:$S,2,0)))</f>
        <v/>
      </c>
      <c r="U57" s="179" t="e">
        <f>IF(女子!#REF!="","",VLOOKUP(女子!#REF!,CODE!$N:$O,2,0))</f>
        <v>#REF!</v>
      </c>
      <c r="V57" s="179" t="e">
        <f>IF(女子!#REF!="","",女子!$H34)</f>
        <v>#REF!</v>
      </c>
      <c r="W57" s="174" t="e">
        <f>IF(女子!#REF!="","",IF(申込総括!$H43=女子!$B34,女子!#REF!,""))</f>
        <v>#REF!</v>
      </c>
      <c r="X57" s="180" t="e">
        <f>IF(女子!#REF!="","",IF(申込総括!$H43=女子!$B34,VLOOKUP($U57,CODE!$R:$S,2,0)))</f>
        <v>#REF!</v>
      </c>
      <c r="Y57" s="134" t="str">
        <f>IF(女子!$G34="","",VLOOKUP(女子!$G34,CODE!$N:$O,2,0))</f>
        <v/>
      </c>
      <c r="Z57" s="134" t="str">
        <f>IF(AA57="","",VLOOKUP(AA57,女子!#REF!,2,0))</f>
        <v/>
      </c>
      <c r="AA57" s="176" t="str">
        <f>IF(女子!$G34="","",IF(申込総括!$H43=女子!$B34,女子!G34,""))</f>
        <v/>
      </c>
      <c r="AB57" s="181" t="str">
        <f>IF(女子!$G34="","",IF(申込総括!$H43=女子!$B34,VLOOKUP($Y57,CODE!$R:$S,2,0)))</f>
        <v/>
      </c>
      <c r="AC57" s="169"/>
      <c r="AD57" s="136"/>
      <c r="AK57" s="212" t="str">
        <f t="shared" si="0"/>
        <v/>
      </c>
      <c r="AL57"/>
      <c r="AM57" s="236">
        <v>55</v>
      </c>
      <c r="AN57" s="198" t="s">
        <v>460</v>
      </c>
      <c r="AO57" s="236">
        <v>55</v>
      </c>
      <c r="AP57" s="201">
        <f t="shared" si="3"/>
        <v>0</v>
      </c>
      <c r="AQ57"/>
      <c r="AR57"/>
      <c r="AS57"/>
      <c r="AT57"/>
      <c r="AU57" s="242"/>
      <c r="AV57" s="242"/>
      <c r="AW57" s="242"/>
    </row>
    <row r="58" spans="1:49" s="133" customFormat="1">
      <c r="A58" s="133">
        <v>56</v>
      </c>
      <c r="B58" s="134" t="str">
        <f>IF(女子!$B35="","",VLOOKUP(申込総括!$D$5,CODE!F:G,2,0))</f>
        <v/>
      </c>
      <c r="C58" s="135" t="str">
        <f>IF(女子!$B35="","",VLOOKUP($B58,CODE!$E:$F,2,0))</f>
        <v/>
      </c>
      <c r="E58" s="177" t="str">
        <f>IF(申込総括!$H44="","",申込総括!$H44)</f>
        <v/>
      </c>
      <c r="F58" s="177" t="str">
        <f>女子!$C35</f>
        <v/>
      </c>
      <c r="G58" s="177" t="str">
        <f>IF(申込総括!$I44="","",申込総括!$J44)</f>
        <v/>
      </c>
      <c r="H58" s="177" t="str">
        <f>IF(申込総括!$I44="","",$F58)</f>
        <v/>
      </c>
      <c r="I58" s="178"/>
      <c r="J58" s="134" t="str">
        <f>IF(申込総括!$I44="","","JPN")</f>
        <v/>
      </c>
      <c r="K58" s="175" t="str">
        <f>IF(申込総括!$I44="","","2")</f>
        <v/>
      </c>
      <c r="L58" s="175" t="str">
        <f>IF(申込総括!$I44="","",申込総括!$K44)</f>
        <v/>
      </c>
      <c r="M58" s="179"/>
      <c r="O58" s="134" t="str">
        <f>IF(申込総括!$I44="","",申込総括!$M44)</f>
        <v/>
      </c>
      <c r="P58" s="134" t="str">
        <f>IF(申込総括!$I44="","",49)</f>
        <v/>
      </c>
      <c r="Q58" s="134" t="str">
        <f>IF(女子!$E35="","",VLOOKUP(女子!$E35,CODE!$N:$O,2,0))</f>
        <v/>
      </c>
      <c r="R58" s="179" t="str">
        <f>IF(女子!$E35="","",女子!$F35)</f>
        <v/>
      </c>
      <c r="S58" s="174" t="str">
        <f>IF(女子!$E35="","",IF(申込総括!$H44=女子!$B35,VLOOKUP($Q58,CODE!$M:$N,2,0)))</f>
        <v/>
      </c>
      <c r="T58" s="180" t="str">
        <f>IF(女子!$E35="","",IF(申込総括!$H44=女子!$B35,VLOOKUP($Q58,CODE!$R:$S,2,0)))</f>
        <v/>
      </c>
      <c r="U58" s="179" t="e">
        <f>IF(女子!#REF!="","",VLOOKUP(女子!#REF!,CODE!$N:$O,2,0))</f>
        <v>#REF!</v>
      </c>
      <c r="V58" s="179" t="e">
        <f>IF(女子!#REF!="","",女子!$H35)</f>
        <v>#REF!</v>
      </c>
      <c r="W58" s="174" t="e">
        <f>IF(女子!#REF!="","",IF(申込総括!$H44=女子!$B35,女子!#REF!,""))</f>
        <v>#REF!</v>
      </c>
      <c r="X58" s="180" t="e">
        <f>IF(女子!#REF!="","",IF(申込総括!$H44=女子!$B35,VLOOKUP($U58,CODE!$R:$S,2,0)))</f>
        <v>#REF!</v>
      </c>
      <c r="Y58" s="134" t="str">
        <f>IF(女子!$G35="","",VLOOKUP(女子!$G35,CODE!$N:$O,2,0))</f>
        <v/>
      </c>
      <c r="Z58" s="134" t="str">
        <f>IF(AA58="","",VLOOKUP(AA58,女子!#REF!,2,0))</f>
        <v/>
      </c>
      <c r="AA58" s="176" t="str">
        <f>IF(女子!$G35="","",IF(申込総括!$H44=女子!$B35,女子!G35,""))</f>
        <v/>
      </c>
      <c r="AB58" s="181" t="str">
        <f>IF(女子!$G35="","",IF(申込総括!$H44=女子!$B35,VLOOKUP($Y58,CODE!$R:$S,2,0)))</f>
        <v/>
      </c>
      <c r="AC58" s="169"/>
      <c r="AD58" s="136"/>
      <c r="AK58" s="212" t="str">
        <f t="shared" si="0"/>
        <v/>
      </c>
      <c r="AL58"/>
      <c r="AM58" s="236">
        <v>56</v>
      </c>
      <c r="AN58" s="199" t="s">
        <v>461</v>
      </c>
      <c r="AO58" s="236">
        <v>56</v>
      </c>
      <c r="AP58" s="201">
        <f t="shared" si="3"/>
        <v>0</v>
      </c>
      <c r="AQ58"/>
      <c r="AR58"/>
      <c r="AS58"/>
      <c r="AT58"/>
      <c r="AU58" s="240">
        <f>COUNTIF($AA$33:$AA$62,"高一　A")</f>
        <v>0</v>
      </c>
      <c r="AV58" s="240">
        <f>COUNTIF($AA$33:$AA$62,"高一　B")</f>
        <v>0</v>
      </c>
      <c r="AW58" s="240">
        <f>COUNTIF($AA$33:$AA$62,"高一　C")</f>
        <v>0</v>
      </c>
    </row>
    <row r="59" spans="1:49" s="133" customFormat="1">
      <c r="A59" s="133">
        <v>57</v>
      </c>
      <c r="B59" s="134" t="str">
        <f>IF(女子!$B36="","",VLOOKUP(申込総括!$D$5,CODE!F:G,2,0))</f>
        <v/>
      </c>
      <c r="C59" s="135" t="str">
        <f>IF(女子!$B36="","",VLOOKUP($B59,CODE!$E:$F,2,0))</f>
        <v/>
      </c>
      <c r="E59" s="177" t="str">
        <f>IF(申込総括!$H45="","",申込総括!$H45)</f>
        <v/>
      </c>
      <c r="F59" s="177" t="str">
        <f>女子!$C36</f>
        <v/>
      </c>
      <c r="G59" s="177" t="str">
        <f>IF(申込総括!$I45="","",申込総括!$J45)</f>
        <v/>
      </c>
      <c r="H59" s="177" t="str">
        <f>IF(申込総括!$I45="","",$F59)</f>
        <v/>
      </c>
      <c r="I59" s="178"/>
      <c r="J59" s="134" t="str">
        <f>IF(申込総括!$I45="","","JPN")</f>
        <v/>
      </c>
      <c r="K59" s="175" t="str">
        <f>IF(申込総括!$I45="","","2")</f>
        <v/>
      </c>
      <c r="L59" s="175" t="str">
        <f>IF(申込総括!$I45="","",申込総括!$K45)</f>
        <v/>
      </c>
      <c r="M59" s="179"/>
      <c r="O59" s="134" t="str">
        <f>IF(申込総括!$I45="","",申込総括!$M45)</f>
        <v/>
      </c>
      <c r="P59" s="134" t="str">
        <f>IF(申込総括!$I45="","",49)</f>
        <v/>
      </c>
      <c r="Q59" s="134" t="str">
        <f>IF(女子!$E36="","",VLOOKUP(女子!$E36,CODE!$N:$O,2,0))</f>
        <v/>
      </c>
      <c r="R59" s="179" t="str">
        <f>IF(女子!$E36="","",女子!$F36)</f>
        <v/>
      </c>
      <c r="S59" s="174" t="str">
        <f>IF(女子!$E36="","",IF(申込総括!$H45=女子!$B36,VLOOKUP($Q59,CODE!$M:$N,2,0)))</f>
        <v/>
      </c>
      <c r="T59" s="180" t="str">
        <f>IF(女子!$E36="","",IF(申込総括!$H45=女子!$B36,VLOOKUP($Q59,CODE!$R:$S,2,0)))</f>
        <v/>
      </c>
      <c r="U59" s="179" t="e">
        <f>IF(女子!#REF!="","",VLOOKUP(女子!#REF!,CODE!$N:$O,2,0))</f>
        <v>#REF!</v>
      </c>
      <c r="V59" s="179" t="e">
        <f>IF(女子!#REF!="","",女子!$H36)</f>
        <v>#REF!</v>
      </c>
      <c r="W59" s="174" t="e">
        <f>IF(女子!#REF!="","",IF(申込総括!$H45=女子!$B36,女子!#REF!,""))</f>
        <v>#REF!</v>
      </c>
      <c r="X59" s="180" t="e">
        <f>IF(女子!#REF!="","",IF(申込総括!$H45=女子!$B36,VLOOKUP($U59,CODE!$R:$S,2,0)))</f>
        <v>#REF!</v>
      </c>
      <c r="Y59" s="134" t="str">
        <f>IF(女子!$G36="","",VLOOKUP(女子!$G36,CODE!$N:$O,2,0))</f>
        <v/>
      </c>
      <c r="Z59" s="134" t="str">
        <f>IF(AA59="","",VLOOKUP(AA59,女子!#REF!,2,0))</f>
        <v/>
      </c>
      <c r="AA59" s="176" t="str">
        <f>IF(女子!$G36="","",IF(申込総括!$H45=女子!$B36,女子!G36,""))</f>
        <v/>
      </c>
      <c r="AB59" s="181" t="str">
        <f>IF(女子!$G36="","",IF(申込総括!$H45=女子!$B36,VLOOKUP($Y59,CODE!$R:$S,2,0)))</f>
        <v/>
      </c>
      <c r="AC59" s="169"/>
      <c r="AD59" s="136"/>
      <c r="AK59" s="212" t="str">
        <f t="shared" si="0"/>
        <v/>
      </c>
      <c r="AL59"/>
      <c r="AM59" s="236"/>
      <c r="AN59" s="262"/>
      <c r="AO59" s="236"/>
      <c r="AP59" s="201">
        <f>IF(AU59&gt;3.9,1,0)+IF(AV59&gt;3.9,1,0)+IF(AW59&gt;3.9,1,0)</f>
        <v>0</v>
      </c>
      <c r="AQ59"/>
      <c r="AR59"/>
      <c r="AS59"/>
      <c r="AT59"/>
      <c r="AU59" s="240"/>
      <c r="AV59" s="240"/>
      <c r="AW59" s="240"/>
    </row>
    <row r="60" spans="1:49" s="133" customFormat="1">
      <c r="A60" s="133">
        <v>58</v>
      </c>
      <c r="B60" s="134" t="str">
        <f>IF(女子!$B37="","",VLOOKUP(申込総括!$D$5,CODE!F:G,2,0))</f>
        <v/>
      </c>
      <c r="C60" s="135" t="str">
        <f>IF(女子!$B37="","",VLOOKUP($B60,CODE!$E:$F,2,0))</f>
        <v/>
      </c>
      <c r="E60" s="177" t="str">
        <f>IF(申込総括!$H46="","",申込総括!$H46)</f>
        <v/>
      </c>
      <c r="F60" s="177" t="str">
        <f>女子!$C37</f>
        <v/>
      </c>
      <c r="G60" s="177" t="str">
        <f>IF(申込総括!$I46="","",申込総括!$J46)</f>
        <v/>
      </c>
      <c r="H60" s="177" t="str">
        <f>IF(申込総括!$I46="","",$F60)</f>
        <v/>
      </c>
      <c r="I60" s="178"/>
      <c r="J60" s="134" t="str">
        <f>IF(申込総括!$I46="","","JPN")</f>
        <v/>
      </c>
      <c r="K60" s="175" t="str">
        <f>IF(申込総括!$I46="","","2")</f>
        <v/>
      </c>
      <c r="L60" s="175" t="str">
        <f>IF(申込総括!$I46="","",申込総括!$K46)</f>
        <v/>
      </c>
      <c r="M60" s="179"/>
      <c r="O60" s="134" t="str">
        <f>IF(申込総括!$I46="","",申込総括!$M46)</f>
        <v/>
      </c>
      <c r="P60" s="134" t="str">
        <f>IF(申込総括!$I46="","",49)</f>
        <v/>
      </c>
      <c r="Q60" s="134" t="str">
        <f>IF(女子!$E37="","",VLOOKUP(女子!$E37,CODE!$N:$O,2,0))</f>
        <v/>
      </c>
      <c r="R60" s="179" t="str">
        <f>IF(女子!$E37="","",女子!$F37)</f>
        <v/>
      </c>
      <c r="S60" s="174" t="str">
        <f>IF(女子!$E37="","",IF(申込総括!$H46=女子!$B37,VLOOKUP($Q60,CODE!$M:$N,2,0)))</f>
        <v/>
      </c>
      <c r="T60" s="180" t="str">
        <f>IF(女子!$E37="","",IF(申込総括!$H46=女子!$B37,VLOOKUP($Q60,CODE!$R:$S,2,0)))</f>
        <v/>
      </c>
      <c r="U60" s="179" t="e">
        <f>IF(女子!#REF!="","",VLOOKUP(女子!#REF!,CODE!$N:$O,2,0))</f>
        <v>#REF!</v>
      </c>
      <c r="V60" s="179" t="e">
        <f>IF(女子!#REF!="","",女子!$H37)</f>
        <v>#REF!</v>
      </c>
      <c r="W60" s="174" t="e">
        <f>IF(女子!#REF!="","",IF(申込総括!$H46=女子!$B37,女子!#REF!,""))</f>
        <v>#REF!</v>
      </c>
      <c r="X60" s="180" t="e">
        <f>IF(女子!#REF!="","",IF(申込総括!$H46=女子!$B37,VLOOKUP($U60,CODE!$R:$S,2,0)))</f>
        <v>#REF!</v>
      </c>
      <c r="Y60" s="134" t="str">
        <f>IF(女子!$G37="","",VLOOKUP(女子!$G37,CODE!$N:$O,2,0))</f>
        <v/>
      </c>
      <c r="Z60" s="134" t="str">
        <f>IF(AA60="","",VLOOKUP(AA60,女子!#REF!,2,0))</f>
        <v/>
      </c>
      <c r="AA60" s="176" t="str">
        <f>IF(女子!$G37="","",IF(申込総括!$H46=女子!$B37,女子!G37,""))</f>
        <v/>
      </c>
      <c r="AB60" s="181" t="str">
        <f>IF(女子!$G37="","",IF(申込総括!$H46=女子!$B37,VLOOKUP($Y60,CODE!$R:$S,2,0)))</f>
        <v/>
      </c>
      <c r="AC60" s="169"/>
      <c r="AD60" s="136"/>
      <c r="AK60" s="212" t="str">
        <f t="shared" si="0"/>
        <v/>
      </c>
      <c r="AL60"/>
      <c r="AM60" s="236"/>
      <c r="AN60" s="262"/>
      <c r="AO60" s="236"/>
      <c r="AP60" s="201">
        <f>COUNTIF($Q$3:$Q$62,AO60)+COUNTIF($U$3:$U$62,AO60)</f>
        <v>0</v>
      </c>
      <c r="AQ60"/>
      <c r="AR60"/>
      <c r="AS60"/>
      <c r="AT60"/>
      <c r="AU60" s="242"/>
      <c r="AV60" s="242"/>
      <c r="AW60" s="242"/>
    </row>
    <row r="61" spans="1:49" s="133" customFormat="1">
      <c r="A61" s="133">
        <v>59</v>
      </c>
      <c r="B61" s="134" t="str">
        <f>IF(女子!$B38="","",VLOOKUP(申込総括!$D$5,CODE!F:G,2,0))</f>
        <v/>
      </c>
      <c r="C61" s="135" t="str">
        <f>IF(女子!$B38="","",VLOOKUP($B61,CODE!$E:$F,2,0))</f>
        <v/>
      </c>
      <c r="E61" s="177" t="str">
        <f>IF(申込総括!$H47="","",申込総括!$H47)</f>
        <v/>
      </c>
      <c r="F61" s="177" t="str">
        <f>女子!$C38</f>
        <v/>
      </c>
      <c r="G61" s="177" t="str">
        <f>IF(申込総括!$I47="","",申込総括!$J47)</f>
        <v/>
      </c>
      <c r="H61" s="177" t="str">
        <f>IF(申込総括!$I47="","",$F61)</f>
        <v/>
      </c>
      <c r="I61" s="178"/>
      <c r="J61" s="134" t="str">
        <f>IF(申込総括!$I47="","","JPN")</f>
        <v/>
      </c>
      <c r="K61" s="175" t="str">
        <f>IF(申込総括!$I47="","","2")</f>
        <v/>
      </c>
      <c r="L61" s="175" t="str">
        <f>IF(申込総括!$I47="","",申込総括!$K47)</f>
        <v/>
      </c>
      <c r="M61" s="179"/>
      <c r="O61" s="134" t="str">
        <f>IF(申込総括!$I47="","",申込総括!$M47)</f>
        <v/>
      </c>
      <c r="P61" s="134" t="str">
        <f>IF(申込総括!$I47="","",49)</f>
        <v/>
      </c>
      <c r="Q61" s="134" t="str">
        <f>IF(女子!$E38="","",VLOOKUP(女子!$E38,CODE!$N:$O,2,0))</f>
        <v/>
      </c>
      <c r="R61" s="179" t="str">
        <f>IF(女子!$E38="","",女子!$F38)</f>
        <v/>
      </c>
      <c r="S61" s="174" t="str">
        <f>IF(女子!$E38="","",IF(申込総括!$H47=女子!$B38,VLOOKUP($Q61,CODE!$M:$N,2,0)))</f>
        <v/>
      </c>
      <c r="T61" s="180" t="str">
        <f>IF(女子!$E38="","",IF(申込総括!$H47=女子!$B38,VLOOKUP($Q61,CODE!$R:$S,2,0)))</f>
        <v/>
      </c>
      <c r="U61" s="179" t="e">
        <f>IF(女子!#REF!="","",VLOOKUP(女子!#REF!,CODE!$N:$O,2,0))</f>
        <v>#REF!</v>
      </c>
      <c r="V61" s="179" t="e">
        <f>IF(女子!#REF!="","",女子!$H38)</f>
        <v>#REF!</v>
      </c>
      <c r="W61" s="174" t="e">
        <f>IF(女子!#REF!="","",IF(申込総括!$H47=女子!$B38,女子!#REF!,""))</f>
        <v>#REF!</v>
      </c>
      <c r="X61" s="180" t="e">
        <f>IF(女子!#REF!="","",IF(申込総括!$H47=女子!$B38,VLOOKUP($U61,CODE!$R:$S,2,0)))</f>
        <v>#REF!</v>
      </c>
      <c r="Y61" s="134" t="str">
        <f>IF(女子!$G38="","",VLOOKUP(女子!$G38,CODE!$N:$O,2,0))</f>
        <v/>
      </c>
      <c r="Z61" s="134" t="str">
        <f>IF(AA61="","",VLOOKUP(AA61,女子!#REF!,2,0))</f>
        <v/>
      </c>
      <c r="AA61" s="176" t="str">
        <f>IF(女子!$G38="","",IF(申込総括!$H47=女子!$B38,女子!G38,""))</f>
        <v/>
      </c>
      <c r="AB61" s="181" t="str">
        <f>IF(女子!$G38="","",IF(申込総括!$H47=女子!$B38,VLOOKUP($Y61,CODE!$R:$S,2,0)))</f>
        <v/>
      </c>
      <c r="AC61" s="169"/>
      <c r="AD61" s="136"/>
      <c r="AK61" s="212" t="str">
        <f t="shared" si="0"/>
        <v/>
      </c>
      <c r="AL61"/>
      <c r="AM61" s="236"/>
      <c r="AN61" s="262"/>
      <c r="AO61" s="236"/>
      <c r="AP61" s="201">
        <f>COUNTIF($Q$3:$Q$62,AO61)+COUNTIF($U$3:$U$62,AO61)</f>
        <v>0</v>
      </c>
      <c r="AQ61"/>
      <c r="AR61"/>
      <c r="AS61"/>
      <c r="AT61"/>
      <c r="AU61" s="242"/>
      <c r="AV61" s="242"/>
      <c r="AW61" s="242"/>
    </row>
    <row r="62" spans="1:49" s="133" customFormat="1" ht="15" thickBot="1">
      <c r="A62" s="223">
        <v>60</v>
      </c>
      <c r="B62" s="224" t="str">
        <f>IF(女子!$B39="","",VLOOKUP(申込総括!$D$5,CODE!F:G,2,0))</f>
        <v/>
      </c>
      <c r="C62" s="225" t="str">
        <f>IF(女子!$B39="","",VLOOKUP($B62,CODE!$E:$F,2,0))</f>
        <v/>
      </c>
      <c r="D62" s="223"/>
      <c r="E62" s="226" t="str">
        <f>IF(申込総括!$H48="","",申込総括!$H48)</f>
        <v/>
      </c>
      <c r="F62" s="226" t="str">
        <f>女子!$C39</f>
        <v/>
      </c>
      <c r="G62" s="226" t="str">
        <f>IF(申込総括!$I48="","",申込総括!$J48)</f>
        <v/>
      </c>
      <c r="H62" s="226" t="str">
        <f>IF(申込総括!$I48="","",$F62)</f>
        <v/>
      </c>
      <c r="I62" s="227"/>
      <c r="J62" s="224" t="str">
        <f>IF(申込総括!$I48="","","JPN")</f>
        <v/>
      </c>
      <c r="K62" s="228" t="str">
        <f>IF(申込総括!$I48="","","2")</f>
        <v/>
      </c>
      <c r="L62" s="228" t="str">
        <f>IF(申込総括!$I48="","",申込総括!$K48)</f>
        <v/>
      </c>
      <c r="M62" s="229"/>
      <c r="N62" s="223"/>
      <c r="O62" s="224" t="str">
        <f>IF(申込総括!$I48="","",申込総括!$M48)</f>
        <v/>
      </c>
      <c r="P62" s="224" t="str">
        <f>IF(申込総括!$I48="","",49)</f>
        <v/>
      </c>
      <c r="Q62" s="224" t="str">
        <f>IF(女子!$E39="","",VLOOKUP(女子!$E39,CODE!$N:$O,2,0))</f>
        <v/>
      </c>
      <c r="R62" s="229" t="str">
        <f>IF(女子!$E39="","",女子!$F39)</f>
        <v/>
      </c>
      <c r="S62" s="230" t="str">
        <f>IF(女子!$E39="","",IF(申込総括!$H48=女子!$B39,VLOOKUP($Q62,CODE!$M:$N,2,0)))</f>
        <v/>
      </c>
      <c r="T62" s="231" t="str">
        <f>IF(女子!$E39="","",IF(申込総括!$H48=女子!$B39,VLOOKUP($Q62,CODE!$R:$S,2,0)))</f>
        <v/>
      </c>
      <c r="U62" s="229" t="e">
        <f>IF(女子!#REF!="","",VLOOKUP(女子!#REF!,CODE!$N:$O,2,0))</f>
        <v>#REF!</v>
      </c>
      <c r="V62" s="229" t="e">
        <f>IF(女子!#REF!="","",女子!$H39)</f>
        <v>#REF!</v>
      </c>
      <c r="W62" s="230" t="e">
        <f>IF(女子!#REF!="","",IF(申込総括!$H48=女子!$B39,女子!#REF!,""))</f>
        <v>#REF!</v>
      </c>
      <c r="X62" s="231" t="e">
        <f>IF(女子!#REF!="","",IF(申込総括!$H48=女子!$B39,VLOOKUP($U62,CODE!$R:$S,2,0)))</f>
        <v>#REF!</v>
      </c>
      <c r="Y62" s="224" t="str">
        <f>IF(女子!$G39="","",VLOOKUP(女子!$G39,CODE!$N:$O,2,0))</f>
        <v/>
      </c>
      <c r="Z62" s="224" t="str">
        <f>IF(AA62="","",VLOOKUP(AA62,女子!#REF!,2,0))</f>
        <v/>
      </c>
      <c r="AA62" s="232" t="str">
        <f>IF(女子!$G39="","",IF(申込総括!$H48=女子!$B39,女子!G39,""))</f>
        <v/>
      </c>
      <c r="AB62" s="233" t="str">
        <f>IF(女子!$G39="","",IF(申込総括!$H48=女子!$B39,VLOOKUP($Y62,CODE!$R:$S,2,0)))</f>
        <v/>
      </c>
      <c r="AC62" s="170"/>
      <c r="AD62" s="138"/>
      <c r="AE62" s="137"/>
      <c r="AF62" s="137"/>
      <c r="AG62" s="137"/>
      <c r="AH62" s="137"/>
      <c r="AI62" s="137"/>
      <c r="AJ62" s="137"/>
      <c r="AK62" s="212" t="str">
        <f t="shared" si="0"/>
        <v/>
      </c>
      <c r="AL62"/>
      <c r="AM62" s="236"/>
      <c r="AN62" s="262"/>
      <c r="AO62" s="236"/>
      <c r="AP62" s="201">
        <f>COUNTIF($Q$3:$Q$62,AO62)+COUNTIF($U$3:$U$62,AO62)</f>
        <v>0</v>
      </c>
      <c r="AQ62"/>
      <c r="AR62"/>
      <c r="AS62"/>
      <c r="AT62"/>
      <c r="AU62" s="242"/>
      <c r="AV62" s="242"/>
      <c r="AW62" s="242"/>
    </row>
    <row r="63" spans="1:49" ht="15.75" customHeight="1" thickTop="1" thickBot="1">
      <c r="AB63" s="94"/>
      <c r="AM63" s="237"/>
      <c r="AN63" s="263"/>
      <c r="AO63" s="237"/>
      <c r="AP63" s="234">
        <f>COUNTIF($Q$3:$Q$62,AO63)+COUNTIF($U$3:$U$62,AO63)</f>
        <v>0</v>
      </c>
      <c r="AU63" s="241"/>
      <c r="AV63" s="241"/>
      <c r="AW63" s="241"/>
    </row>
  </sheetData>
  <protectedRanges>
    <protectedRange password="D8A5" sqref="E340:F65536 G342:G65536 J342:J65536 H340:I65536 E1:G1 J1 E2:J32 G33:H62 J33:J62 W33:W62 G63:J80 E33:F80 O33:Q62 S33:S62 Y33:AB62 O3:AB32" name="範囲1_1"/>
    <protectedRange password="D8A5" sqref="H1:I1" name="範囲1_3"/>
    <protectedRange password="D8A5" sqref="I33:I62" name="範囲1_5"/>
  </protectedRanges>
  <autoFilter ref="A2:AB62" xr:uid="{00000000-0009-0000-0000-000005000000}"/>
  <mergeCells count="4">
    <mergeCell ref="S1:T1"/>
    <mergeCell ref="W1:X1"/>
    <mergeCell ref="AA1:AB1"/>
    <mergeCell ref="AU2:AW2"/>
  </mergeCells>
  <phoneticPr fontId="19"/>
  <dataValidations count="1">
    <dataValidation imeMode="halfKatakana" allowBlank="1" showInputMessage="1" showErrorMessage="1" sqref="L3:L32 K2:K32 K33:L62" xr:uid="{00000000-0002-0000-0500-000000000000}"/>
  </dataValidations>
  <pageMargins left="0.7" right="0.7" top="0.75" bottom="0.75" header="0.3" footer="0.3"/>
  <pageSetup paperSize="9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R62"/>
  <sheetViews>
    <sheetView workbookViewId="0"/>
  </sheetViews>
  <sheetFormatPr defaultRowHeight="13.5"/>
  <cols>
    <col min="1" max="1" width="5.875" customWidth="1"/>
    <col min="2" max="2" width="9.875" bestFit="1" customWidth="1"/>
    <col min="3" max="3" width="18.125" bestFit="1" customWidth="1"/>
    <col min="4" max="4" width="8" customWidth="1"/>
    <col min="5" max="5" width="18.125" bestFit="1" customWidth="1"/>
    <col min="6" max="6" width="25.5" bestFit="1" customWidth="1"/>
    <col min="7" max="7" width="8.125" customWidth="1"/>
    <col min="8" max="8" width="5.25" bestFit="1" customWidth="1"/>
    <col min="9" max="9" width="3.5" bestFit="1" customWidth="1"/>
    <col min="10" max="10" width="6.375" customWidth="1"/>
    <col min="11" max="11" width="17.25" bestFit="1" customWidth="1"/>
    <col min="12" max="13" width="9.5" customWidth="1"/>
    <col min="14" max="14" width="14.75" customWidth="1"/>
    <col min="15" max="15" width="9.625" customWidth="1"/>
  </cols>
  <sheetData>
    <row r="1" spans="1:18" s="204" customFormat="1" ht="39.75" customHeight="1">
      <c r="A1" s="204" t="s">
        <v>308</v>
      </c>
      <c r="B1" s="204" t="s">
        <v>309</v>
      </c>
      <c r="C1" s="204" t="s">
        <v>319</v>
      </c>
      <c r="D1" s="204" t="s">
        <v>310</v>
      </c>
      <c r="E1" s="204" t="s">
        <v>318</v>
      </c>
      <c r="F1" s="204" t="s">
        <v>320</v>
      </c>
      <c r="G1" s="204" t="s">
        <v>311</v>
      </c>
      <c r="H1" s="204" t="s">
        <v>253</v>
      </c>
      <c r="I1" s="204" t="s">
        <v>312</v>
      </c>
      <c r="J1" s="204" t="s">
        <v>244</v>
      </c>
      <c r="K1" s="204" t="s">
        <v>249</v>
      </c>
      <c r="L1" s="204" t="s">
        <v>313</v>
      </c>
      <c r="M1" s="204" t="s">
        <v>314</v>
      </c>
      <c r="N1" s="204" t="s">
        <v>316</v>
      </c>
      <c r="O1" s="204" t="s">
        <v>315</v>
      </c>
      <c r="P1" s="204" t="s">
        <v>317</v>
      </c>
      <c r="Q1" s="204" t="s">
        <v>317</v>
      </c>
      <c r="R1" s="204" t="s">
        <v>317</v>
      </c>
    </row>
    <row r="2" spans="1:18" s="1" customFormat="1">
      <c r="A2" s="90"/>
      <c r="B2" s="1" t="str">
        <f>IF(☆!Y3="","",☆!B3)</f>
        <v/>
      </c>
      <c r="C2" s="250" t="str">
        <f>IF($B2="","",VLOOKUP($B2,CODE!$E:$F,2,0))&amp;☆!$AK3</f>
        <v/>
      </c>
      <c r="E2" s="1" t="str">
        <f>IF($B2="","",VLOOKUP($B2,CODE!$E:$F,2,0))&amp;☆!$AK3</f>
        <v/>
      </c>
      <c r="H2" s="1" t="s">
        <v>307</v>
      </c>
      <c r="J2" s="1" t="str">
        <f>IF($B2="","",☆!$E3)</f>
        <v/>
      </c>
      <c r="K2" s="1" t="str">
        <f>IF($B2="","",☆!$F3)</f>
        <v/>
      </c>
      <c r="L2" s="1" t="str">
        <f>IF($B2="","",☆!$Y3)</f>
        <v/>
      </c>
      <c r="M2" s="202" t="str">
        <f>IF($B2="","",☆!$Z3)</f>
        <v/>
      </c>
      <c r="N2" s="1">
        <v>0</v>
      </c>
      <c r="O2" s="1">
        <v>2</v>
      </c>
    </row>
    <row r="3" spans="1:18" s="1" customFormat="1">
      <c r="A3" s="90"/>
      <c r="B3" s="1" t="str">
        <f>IF(☆!Y4="","",☆!B4)</f>
        <v/>
      </c>
      <c r="C3" s="250" t="str">
        <f>IF($B3="","",VLOOKUP($B3,CODE!$E:$F,2,0))&amp;☆!$AK4</f>
        <v/>
      </c>
      <c r="E3" s="1" t="str">
        <f>IF($B3="","",VLOOKUP($B3,CODE!$E:$F,2,0))&amp;☆!$AK4</f>
        <v/>
      </c>
      <c r="H3" s="1" t="s">
        <v>307</v>
      </c>
      <c r="J3" s="1" t="str">
        <f>IF($B3="","",☆!$E4)</f>
        <v/>
      </c>
      <c r="K3" s="1" t="str">
        <f>IF($B3="","",☆!$F4)</f>
        <v/>
      </c>
      <c r="L3" s="1" t="str">
        <f>IF($B3="","",☆!$Y4)</f>
        <v/>
      </c>
      <c r="M3" s="202" t="str">
        <f>IF($B3="","",☆!$Z4)</f>
        <v/>
      </c>
      <c r="N3" s="1">
        <v>0</v>
      </c>
      <c r="O3" s="1">
        <v>2</v>
      </c>
    </row>
    <row r="4" spans="1:18" s="1" customFormat="1">
      <c r="A4" s="90"/>
      <c r="B4" s="1" t="str">
        <f>IF(☆!Y5="","",☆!B5)</f>
        <v/>
      </c>
      <c r="C4" s="250" t="str">
        <f>IF($B4="","",VLOOKUP($B4,CODE!$E:$F,2,0))&amp;☆!$AK5</f>
        <v/>
      </c>
      <c r="E4" s="1" t="str">
        <f>IF($B4="","",VLOOKUP($B4,CODE!$E:$F,2,0))&amp;☆!$AK5</f>
        <v/>
      </c>
      <c r="H4" s="1" t="s">
        <v>307</v>
      </c>
      <c r="J4" s="1" t="str">
        <f>IF($B4="","",☆!$E5)</f>
        <v/>
      </c>
      <c r="K4" s="1" t="str">
        <f>IF($B4="","",☆!$F5)</f>
        <v/>
      </c>
      <c r="L4" s="1" t="str">
        <f>IF($B4="","",☆!$Y5)</f>
        <v/>
      </c>
      <c r="M4" s="202" t="str">
        <f>IF($B4="","",☆!$Z5)</f>
        <v/>
      </c>
      <c r="N4" s="1">
        <v>0</v>
      </c>
      <c r="O4" s="1">
        <v>2</v>
      </c>
    </row>
    <row r="5" spans="1:18" s="1" customFormat="1">
      <c r="A5" s="90"/>
      <c r="B5" s="1" t="str">
        <f>IF(☆!Y6="","",☆!B6)</f>
        <v/>
      </c>
      <c r="C5" s="250" t="str">
        <f>IF($B5="","",VLOOKUP($B5,CODE!$E:$F,2,0))&amp;☆!$AK6</f>
        <v/>
      </c>
      <c r="E5" s="1" t="str">
        <f>IF($B5="","",VLOOKUP($B5,CODE!$E:$F,2,0))&amp;☆!$AK6</f>
        <v/>
      </c>
      <c r="H5" s="1" t="s">
        <v>307</v>
      </c>
      <c r="J5" s="1" t="str">
        <f>IF($B5="","",☆!$E6)</f>
        <v/>
      </c>
      <c r="K5" s="1" t="str">
        <f>IF($B5="","",☆!$F6)</f>
        <v/>
      </c>
      <c r="L5" s="1" t="str">
        <f>IF($B5="","",☆!$Y6)</f>
        <v/>
      </c>
      <c r="M5" s="202" t="str">
        <f>IF($B5="","",☆!$Z6)</f>
        <v/>
      </c>
      <c r="N5" s="1">
        <v>0</v>
      </c>
      <c r="O5" s="1">
        <v>2</v>
      </c>
    </row>
    <row r="6" spans="1:18" s="1" customFormat="1">
      <c r="A6" s="90"/>
      <c r="B6" s="1" t="str">
        <f>IF(☆!Y7="","",☆!B7)</f>
        <v/>
      </c>
      <c r="C6" s="250" t="str">
        <f>IF($B6="","",VLOOKUP($B6,CODE!$E:$F,2,0))&amp;☆!$AK7</f>
        <v/>
      </c>
      <c r="E6" s="1" t="str">
        <f>IF($B6="","",VLOOKUP($B6,CODE!$E:$F,2,0))&amp;☆!$AK7</f>
        <v/>
      </c>
      <c r="H6" s="1" t="s">
        <v>307</v>
      </c>
      <c r="J6" s="1" t="str">
        <f>IF($B6="","",☆!$E7)</f>
        <v/>
      </c>
      <c r="K6" s="1" t="str">
        <f>IF($B6="","",☆!$F7)</f>
        <v/>
      </c>
      <c r="L6" s="1" t="str">
        <f>IF($B6="","",☆!$Y7)</f>
        <v/>
      </c>
      <c r="M6" s="202" t="str">
        <f>IF($B6="","",☆!$Z7)</f>
        <v/>
      </c>
      <c r="N6" s="1">
        <v>0</v>
      </c>
      <c r="O6" s="1">
        <v>2</v>
      </c>
    </row>
    <row r="7" spans="1:18" s="1" customFormat="1">
      <c r="A7" s="90"/>
      <c r="B7" s="1" t="str">
        <f>IF(☆!Y8="","",☆!B8)</f>
        <v/>
      </c>
      <c r="C7" s="250" t="str">
        <f>IF($B7="","",VLOOKUP($B7,CODE!$E:$F,2,0))&amp;☆!$AK8</f>
        <v/>
      </c>
      <c r="E7" s="1" t="str">
        <f>IF($B7="","",VLOOKUP($B7,CODE!$E:$F,2,0))&amp;☆!$AK8</f>
        <v/>
      </c>
      <c r="H7" s="1" t="s">
        <v>307</v>
      </c>
      <c r="J7" s="1" t="str">
        <f>IF($B7="","",☆!$E8)</f>
        <v/>
      </c>
      <c r="K7" s="1" t="str">
        <f>IF($B7="","",☆!$F8)</f>
        <v/>
      </c>
      <c r="L7" s="1" t="str">
        <f>IF($B7="","",☆!$Y8)</f>
        <v/>
      </c>
      <c r="M7" s="202" t="str">
        <f>IF($B7="","",☆!$Z8)</f>
        <v/>
      </c>
      <c r="N7" s="1">
        <v>0</v>
      </c>
      <c r="O7" s="1">
        <v>2</v>
      </c>
    </row>
    <row r="8" spans="1:18" s="1" customFormat="1">
      <c r="A8" s="90"/>
      <c r="B8" s="1" t="str">
        <f>IF(☆!Y9="","",☆!B9)</f>
        <v/>
      </c>
      <c r="C8" s="250" t="str">
        <f>IF($B8="","",VLOOKUP($B8,CODE!$E:$F,2,0))&amp;☆!$AK9</f>
        <v/>
      </c>
      <c r="E8" s="1" t="str">
        <f>IF($B8="","",VLOOKUP($B8,CODE!$E:$F,2,0))&amp;☆!$AK9</f>
        <v/>
      </c>
      <c r="H8" s="1" t="s">
        <v>307</v>
      </c>
      <c r="J8" s="1" t="str">
        <f>IF($B8="","",☆!$E9)</f>
        <v/>
      </c>
      <c r="K8" s="1" t="str">
        <f>IF($B8="","",☆!$F9)</f>
        <v/>
      </c>
      <c r="L8" s="1" t="str">
        <f>IF($B8="","",☆!$Y9)</f>
        <v/>
      </c>
      <c r="M8" s="202" t="str">
        <f>IF($B8="","",☆!$Z9)</f>
        <v/>
      </c>
      <c r="N8" s="1">
        <v>0</v>
      </c>
      <c r="O8" s="1">
        <v>2</v>
      </c>
    </row>
    <row r="9" spans="1:18" s="1" customFormat="1">
      <c r="A9" s="90"/>
      <c r="B9" s="1" t="str">
        <f>IF(☆!Y10="","",☆!B10)</f>
        <v/>
      </c>
      <c r="C9" s="250" t="str">
        <f>IF($B9="","",VLOOKUP($B9,CODE!$E:$F,2,0))&amp;☆!$AK10</f>
        <v/>
      </c>
      <c r="E9" s="1" t="str">
        <f>IF($B9="","",VLOOKUP($B9,CODE!$E:$F,2,0))&amp;☆!$AK10</f>
        <v/>
      </c>
      <c r="H9" s="1" t="s">
        <v>307</v>
      </c>
      <c r="J9" s="1" t="str">
        <f>IF($B9="","",☆!$E10)</f>
        <v/>
      </c>
      <c r="K9" s="1" t="str">
        <f>IF($B9="","",☆!$F10)</f>
        <v/>
      </c>
      <c r="L9" s="1" t="str">
        <f>IF($B9="","",☆!$Y10)</f>
        <v/>
      </c>
      <c r="M9" s="202" t="str">
        <f>IF($B9="","",☆!$Z10)</f>
        <v/>
      </c>
      <c r="N9" s="1">
        <v>0</v>
      </c>
      <c r="O9" s="1">
        <v>2</v>
      </c>
    </row>
    <row r="10" spans="1:18" s="1" customFormat="1">
      <c r="A10" s="90"/>
      <c r="B10" s="1" t="str">
        <f>IF(☆!Y11="","",☆!B11)</f>
        <v/>
      </c>
      <c r="C10" s="250" t="str">
        <f>IF($B10="","",VLOOKUP($B10,CODE!$E:$F,2,0))&amp;☆!$AK11</f>
        <v/>
      </c>
      <c r="E10" s="1" t="str">
        <f>IF($B10="","",VLOOKUP($B10,CODE!$E:$F,2,0))&amp;☆!$AK11</f>
        <v/>
      </c>
      <c r="H10" s="1" t="s">
        <v>307</v>
      </c>
      <c r="J10" s="1" t="str">
        <f>IF($B10="","",☆!$E11)</f>
        <v/>
      </c>
      <c r="K10" s="1" t="str">
        <f>IF($B10="","",☆!$F11)</f>
        <v/>
      </c>
      <c r="L10" s="1" t="str">
        <f>IF($B10="","",☆!$Y11)</f>
        <v/>
      </c>
      <c r="M10" s="202" t="str">
        <f>IF($B10="","",☆!$Z11)</f>
        <v/>
      </c>
      <c r="N10" s="1">
        <v>0</v>
      </c>
      <c r="O10" s="1">
        <v>2</v>
      </c>
    </row>
    <row r="11" spans="1:18" s="1" customFormat="1">
      <c r="A11" s="90"/>
      <c r="B11" s="1" t="str">
        <f>IF(☆!Y12="","",☆!B12)</f>
        <v/>
      </c>
      <c r="C11" s="250" t="str">
        <f>IF($B11="","",VLOOKUP($B11,CODE!$E:$F,2,0))&amp;☆!$AK12</f>
        <v/>
      </c>
      <c r="E11" s="1" t="str">
        <f>IF($B11="","",VLOOKUP($B11,CODE!$E:$F,2,0))&amp;☆!$AK12</f>
        <v/>
      </c>
      <c r="H11" s="1" t="s">
        <v>307</v>
      </c>
      <c r="J11" s="1" t="str">
        <f>IF($B11="","",☆!$E12)</f>
        <v/>
      </c>
      <c r="K11" s="1" t="str">
        <f>IF($B11="","",☆!$F12)</f>
        <v/>
      </c>
      <c r="L11" s="1" t="str">
        <f>IF($B11="","",☆!$Y12)</f>
        <v/>
      </c>
      <c r="M11" s="202" t="str">
        <f>IF($B11="","",☆!$Z12)</f>
        <v/>
      </c>
      <c r="N11" s="1">
        <v>0</v>
      </c>
      <c r="O11" s="1">
        <v>2</v>
      </c>
    </row>
    <row r="12" spans="1:18" s="1" customFormat="1">
      <c r="A12" s="90"/>
      <c r="B12" s="1" t="str">
        <f>IF(☆!Y13="","",☆!B13)</f>
        <v/>
      </c>
      <c r="C12" s="250" t="str">
        <f>IF($B12="","",VLOOKUP($B12,CODE!$E:$F,2,0))&amp;☆!$AK13</f>
        <v/>
      </c>
      <c r="E12" s="1" t="str">
        <f>IF($B12="","",VLOOKUP($B12,CODE!$E:$F,2,0))&amp;☆!$AK13</f>
        <v/>
      </c>
      <c r="H12" s="1" t="s">
        <v>307</v>
      </c>
      <c r="J12" s="1" t="str">
        <f>IF($B12="","",☆!$E13)</f>
        <v/>
      </c>
      <c r="K12" s="1" t="str">
        <f>IF($B12="","",☆!$F13)</f>
        <v/>
      </c>
      <c r="L12" s="1" t="str">
        <f>IF($B12="","",☆!$Y13)</f>
        <v/>
      </c>
      <c r="M12" s="202" t="str">
        <f>IF($B12="","",☆!$Z13)</f>
        <v/>
      </c>
      <c r="N12" s="1">
        <v>0</v>
      </c>
      <c r="O12" s="1">
        <v>2</v>
      </c>
    </row>
    <row r="13" spans="1:18" s="1" customFormat="1">
      <c r="A13" s="90"/>
      <c r="B13" s="1" t="str">
        <f>IF(☆!Y14="","",☆!B14)</f>
        <v/>
      </c>
      <c r="C13" s="250" t="str">
        <f>IF($B13="","",VLOOKUP($B13,CODE!$E:$F,2,0))&amp;☆!$AK14</f>
        <v/>
      </c>
      <c r="E13" s="1" t="str">
        <f>IF($B13="","",VLOOKUP($B13,CODE!$E:$F,2,0))&amp;☆!$AK14</f>
        <v/>
      </c>
      <c r="H13" s="1" t="s">
        <v>307</v>
      </c>
      <c r="J13" s="1" t="str">
        <f>IF($B13="","",☆!$E14)</f>
        <v/>
      </c>
      <c r="K13" s="1" t="str">
        <f>IF($B13="","",☆!$F14)</f>
        <v/>
      </c>
      <c r="L13" s="1" t="str">
        <f>IF($B13="","",☆!$Y14)</f>
        <v/>
      </c>
      <c r="M13" s="202" t="str">
        <f>IF($B13="","",☆!$Z14)</f>
        <v/>
      </c>
      <c r="N13" s="1">
        <v>0</v>
      </c>
      <c r="O13" s="1">
        <v>2</v>
      </c>
    </row>
    <row r="14" spans="1:18" s="1" customFormat="1">
      <c r="A14" s="90"/>
      <c r="B14" s="1" t="str">
        <f>IF(☆!Y15="","",☆!B15)</f>
        <v/>
      </c>
      <c r="C14" s="250" t="str">
        <f>IF($B14="","",VLOOKUP($B14,CODE!$E:$F,2,0))&amp;☆!$AK15</f>
        <v/>
      </c>
      <c r="E14" s="1" t="str">
        <f>IF($B14="","",VLOOKUP($B14,CODE!$E:$F,2,0))&amp;☆!$AK15</f>
        <v/>
      </c>
      <c r="H14" s="1" t="s">
        <v>307</v>
      </c>
      <c r="J14" s="1" t="str">
        <f>IF($B14="","",☆!$E15)</f>
        <v/>
      </c>
      <c r="K14" s="1" t="str">
        <f>IF($B14="","",☆!$F15)</f>
        <v/>
      </c>
      <c r="L14" s="1" t="str">
        <f>IF($B14="","",☆!$Y15)</f>
        <v/>
      </c>
      <c r="M14" s="202" t="str">
        <f>IF($B14="","",☆!$Z15)</f>
        <v/>
      </c>
      <c r="N14" s="1">
        <v>0</v>
      </c>
      <c r="O14" s="1">
        <v>2</v>
      </c>
    </row>
    <row r="15" spans="1:18" s="1" customFormat="1">
      <c r="A15" s="90"/>
      <c r="B15" s="1" t="str">
        <f>IF(☆!Y16="","",☆!B16)</f>
        <v/>
      </c>
      <c r="C15" s="250" t="str">
        <f>IF($B15="","",VLOOKUP($B15,CODE!$E:$F,2,0))&amp;☆!$AK16</f>
        <v/>
      </c>
      <c r="E15" s="1" t="str">
        <f>IF($B15="","",VLOOKUP($B15,CODE!$E:$F,2,0))&amp;☆!$AK16</f>
        <v/>
      </c>
      <c r="H15" s="1" t="s">
        <v>307</v>
      </c>
      <c r="J15" s="1" t="str">
        <f>IF($B15="","",☆!$E16)</f>
        <v/>
      </c>
      <c r="K15" s="1" t="str">
        <f>IF($B15="","",☆!$F16)</f>
        <v/>
      </c>
      <c r="L15" s="1" t="str">
        <f>IF($B15="","",☆!$Y16)</f>
        <v/>
      </c>
      <c r="M15" s="202" t="str">
        <f>IF($B15="","",☆!$Z16)</f>
        <v/>
      </c>
      <c r="N15" s="1">
        <v>0</v>
      </c>
      <c r="O15" s="1">
        <v>2</v>
      </c>
    </row>
    <row r="16" spans="1:18" s="1" customFormat="1">
      <c r="A16" s="90"/>
      <c r="B16" s="1" t="str">
        <f>IF(☆!Y17="","",☆!B17)</f>
        <v/>
      </c>
      <c r="C16" s="250" t="str">
        <f>IF($B16="","",VLOOKUP($B16,CODE!$E:$F,2,0))&amp;☆!$AK17</f>
        <v/>
      </c>
      <c r="E16" s="1" t="str">
        <f>IF($B16="","",VLOOKUP($B16,CODE!$E:$F,2,0))&amp;☆!$AK17</f>
        <v/>
      </c>
      <c r="H16" s="1" t="s">
        <v>307</v>
      </c>
      <c r="J16" s="1" t="str">
        <f>IF($B16="","",☆!$E17)</f>
        <v/>
      </c>
      <c r="K16" s="1" t="str">
        <f>IF($B16="","",☆!$F17)</f>
        <v/>
      </c>
      <c r="L16" s="1" t="str">
        <f>IF($B16="","",☆!$Y17)</f>
        <v/>
      </c>
      <c r="M16" s="202" t="str">
        <f>IF($B16="","",☆!$Z17)</f>
        <v/>
      </c>
      <c r="N16" s="1">
        <v>0</v>
      </c>
      <c r="O16" s="1">
        <v>2</v>
      </c>
    </row>
    <row r="17" spans="1:15" s="1" customFormat="1">
      <c r="A17" s="90"/>
      <c r="B17" s="1" t="str">
        <f>IF(☆!Y18="","",☆!B18)</f>
        <v/>
      </c>
      <c r="C17" s="250" t="str">
        <f>IF($B17="","",VLOOKUP($B17,CODE!$E:$F,2,0))&amp;☆!$AK18</f>
        <v/>
      </c>
      <c r="E17" s="1" t="str">
        <f>IF($B17="","",VLOOKUP($B17,CODE!$E:$F,2,0))&amp;☆!$AK18</f>
        <v/>
      </c>
      <c r="H17" s="1" t="s">
        <v>307</v>
      </c>
      <c r="J17" s="1" t="str">
        <f>IF($B17="","",☆!$E18)</f>
        <v/>
      </c>
      <c r="K17" s="1" t="str">
        <f>IF($B17="","",☆!$F18)</f>
        <v/>
      </c>
      <c r="L17" s="1" t="str">
        <f>IF($B17="","",☆!$Y18)</f>
        <v/>
      </c>
      <c r="M17" s="202" t="str">
        <f>IF($B17="","",☆!$Z18)</f>
        <v/>
      </c>
      <c r="N17" s="1">
        <v>0</v>
      </c>
      <c r="O17" s="1">
        <v>2</v>
      </c>
    </row>
    <row r="18" spans="1:15" s="1" customFormat="1">
      <c r="A18" s="90"/>
      <c r="B18" s="1" t="str">
        <f>IF(☆!Y19="","",☆!B19)</f>
        <v/>
      </c>
      <c r="C18" s="250" t="str">
        <f>IF($B18="","",VLOOKUP($B18,CODE!$E:$F,2,0))&amp;☆!$AK19</f>
        <v/>
      </c>
      <c r="E18" s="1" t="str">
        <f>IF($B18="","",VLOOKUP($B18,CODE!$E:$F,2,0))&amp;☆!$AK19</f>
        <v/>
      </c>
      <c r="H18" s="1" t="s">
        <v>307</v>
      </c>
      <c r="J18" s="1" t="str">
        <f>IF($B18="","",☆!$E19)</f>
        <v/>
      </c>
      <c r="K18" s="1" t="str">
        <f>IF($B18="","",☆!$F19)</f>
        <v/>
      </c>
      <c r="L18" s="1" t="str">
        <f>IF($B18="","",☆!$Y19)</f>
        <v/>
      </c>
      <c r="M18" s="202" t="str">
        <f>IF($B18="","",☆!$Z19)</f>
        <v/>
      </c>
      <c r="N18" s="1">
        <v>0</v>
      </c>
      <c r="O18" s="1">
        <v>2</v>
      </c>
    </row>
    <row r="19" spans="1:15" s="1" customFormat="1">
      <c r="A19" s="90"/>
      <c r="B19" s="1" t="str">
        <f>IF(☆!Y20="","",☆!B20)</f>
        <v/>
      </c>
      <c r="C19" s="250" t="str">
        <f>IF($B19="","",VLOOKUP($B19,CODE!$E:$F,2,0))&amp;☆!$AK20</f>
        <v/>
      </c>
      <c r="E19" s="1" t="str">
        <f>IF($B19="","",VLOOKUP($B19,CODE!$E:$F,2,0))&amp;☆!$AK20</f>
        <v/>
      </c>
      <c r="H19" s="1" t="s">
        <v>307</v>
      </c>
      <c r="J19" s="1" t="str">
        <f>IF($B19="","",☆!$E20)</f>
        <v/>
      </c>
      <c r="K19" s="1" t="str">
        <f>IF($B19="","",☆!$F20)</f>
        <v/>
      </c>
      <c r="L19" s="1" t="str">
        <f>IF($B19="","",☆!$Y20)</f>
        <v/>
      </c>
      <c r="M19" s="202" t="str">
        <f>IF($B19="","",☆!$Z20)</f>
        <v/>
      </c>
      <c r="N19" s="1">
        <v>0</v>
      </c>
      <c r="O19" s="1">
        <v>2</v>
      </c>
    </row>
    <row r="20" spans="1:15" s="1" customFormat="1">
      <c r="A20" s="90"/>
      <c r="B20" s="1" t="str">
        <f>IF(☆!Y21="","",☆!B21)</f>
        <v/>
      </c>
      <c r="C20" s="250" t="str">
        <f>IF($B20="","",VLOOKUP($B20,CODE!$E:$F,2,0))&amp;☆!$AK21</f>
        <v/>
      </c>
      <c r="E20" s="1" t="str">
        <f>IF($B20="","",VLOOKUP($B20,CODE!$E:$F,2,0))&amp;☆!$AK21</f>
        <v/>
      </c>
      <c r="H20" s="1" t="s">
        <v>307</v>
      </c>
      <c r="J20" s="1" t="str">
        <f>IF($B20="","",☆!$E21)</f>
        <v/>
      </c>
      <c r="K20" s="1" t="str">
        <f>IF($B20="","",☆!$F21)</f>
        <v/>
      </c>
      <c r="L20" s="1" t="str">
        <f>IF($B20="","",☆!$Y21)</f>
        <v/>
      </c>
      <c r="M20" s="202" t="str">
        <f>IF($B20="","",☆!$Z21)</f>
        <v/>
      </c>
      <c r="N20" s="1">
        <v>0</v>
      </c>
      <c r="O20" s="1">
        <v>2</v>
      </c>
    </row>
    <row r="21" spans="1:15" s="1" customFormat="1">
      <c r="A21" s="90"/>
      <c r="B21" s="1" t="str">
        <f>IF(☆!Y22="","",☆!B22)</f>
        <v/>
      </c>
      <c r="C21" s="250" t="str">
        <f>IF($B21="","",VLOOKUP($B21,CODE!$E:$F,2,0))&amp;☆!$AK22</f>
        <v/>
      </c>
      <c r="E21" s="1" t="str">
        <f>IF($B21="","",VLOOKUP($B21,CODE!$E:$F,2,0))&amp;☆!$AK22</f>
        <v/>
      </c>
      <c r="H21" s="1" t="s">
        <v>307</v>
      </c>
      <c r="J21" s="1" t="str">
        <f>IF($B21="","",☆!$E22)</f>
        <v/>
      </c>
      <c r="K21" s="1" t="str">
        <f>IF($B21="","",☆!$F22)</f>
        <v/>
      </c>
      <c r="L21" s="1" t="str">
        <f>IF($B21="","",☆!$Y22)</f>
        <v/>
      </c>
      <c r="M21" s="202" t="str">
        <f>IF($B21="","",☆!$Z22)</f>
        <v/>
      </c>
      <c r="N21" s="1">
        <v>0</v>
      </c>
      <c r="O21" s="1">
        <v>2</v>
      </c>
    </row>
    <row r="22" spans="1:15" s="1" customFormat="1">
      <c r="A22" s="90"/>
      <c r="B22" s="1" t="str">
        <f>IF(☆!Y23="","",☆!B23)</f>
        <v/>
      </c>
      <c r="C22" s="250" t="str">
        <f>IF($B22="","",VLOOKUP($B22,CODE!$E:$F,2,0))&amp;☆!$AK23</f>
        <v/>
      </c>
      <c r="E22" s="1" t="str">
        <f>IF($B22="","",VLOOKUP($B22,CODE!$E:$F,2,0))&amp;☆!$AK23</f>
        <v/>
      </c>
      <c r="H22" s="1" t="s">
        <v>307</v>
      </c>
      <c r="J22" s="1" t="str">
        <f>IF($B22="","",☆!$E23)</f>
        <v/>
      </c>
      <c r="K22" s="1" t="str">
        <f>IF($B22="","",☆!$F23)</f>
        <v/>
      </c>
      <c r="L22" s="1" t="str">
        <f>IF($B22="","",☆!$Y23)</f>
        <v/>
      </c>
      <c r="M22" s="202" t="str">
        <f>IF($B22="","",☆!$Z23)</f>
        <v/>
      </c>
      <c r="N22" s="1">
        <v>0</v>
      </c>
      <c r="O22" s="1">
        <v>2</v>
      </c>
    </row>
    <row r="23" spans="1:15" s="1" customFormat="1">
      <c r="A23" s="90"/>
      <c r="B23" s="1" t="str">
        <f>IF(☆!Y24="","",☆!B24)</f>
        <v/>
      </c>
      <c r="C23" s="250" t="str">
        <f>IF($B23="","",VLOOKUP($B23,CODE!$E:$F,2,0))&amp;☆!$AK24</f>
        <v/>
      </c>
      <c r="E23" s="1" t="str">
        <f>IF($B23="","",VLOOKUP($B23,CODE!$E:$F,2,0))&amp;☆!$AK24</f>
        <v/>
      </c>
      <c r="H23" s="1" t="s">
        <v>307</v>
      </c>
      <c r="J23" s="1" t="str">
        <f>IF($B23="","",☆!$E24)</f>
        <v/>
      </c>
      <c r="K23" s="1" t="str">
        <f>IF($B23="","",☆!$F24)</f>
        <v/>
      </c>
      <c r="L23" s="1" t="str">
        <f>IF($B23="","",☆!$Y24)</f>
        <v/>
      </c>
      <c r="M23" s="202" t="str">
        <f>IF($B23="","",☆!$Z24)</f>
        <v/>
      </c>
      <c r="N23" s="1">
        <v>0</v>
      </c>
      <c r="O23" s="1">
        <v>2</v>
      </c>
    </row>
    <row r="24" spans="1:15" s="1" customFormat="1">
      <c r="A24" s="90"/>
      <c r="B24" s="1" t="str">
        <f>IF(☆!Y25="","",☆!B25)</f>
        <v/>
      </c>
      <c r="C24" s="250" t="str">
        <f>IF($B24="","",VLOOKUP($B24,CODE!$E:$F,2,0))&amp;☆!$AK25</f>
        <v/>
      </c>
      <c r="E24" s="1" t="str">
        <f>IF($B24="","",VLOOKUP($B24,CODE!$E:$F,2,0))&amp;☆!$AK25</f>
        <v/>
      </c>
      <c r="H24" s="1" t="s">
        <v>307</v>
      </c>
      <c r="J24" s="1" t="str">
        <f>IF($B24="","",☆!$E25)</f>
        <v/>
      </c>
      <c r="K24" s="1" t="str">
        <f>IF($B24="","",☆!$F25)</f>
        <v/>
      </c>
      <c r="L24" s="1" t="str">
        <f>IF($B24="","",☆!$Y25)</f>
        <v/>
      </c>
      <c r="M24" s="202" t="str">
        <f>IF($B24="","",☆!$Z25)</f>
        <v/>
      </c>
      <c r="N24" s="1">
        <v>0</v>
      </c>
      <c r="O24" s="1">
        <v>2</v>
      </c>
    </row>
    <row r="25" spans="1:15" s="1" customFormat="1">
      <c r="A25" s="90"/>
      <c r="B25" s="1" t="str">
        <f>IF(☆!Y26="","",☆!B26)</f>
        <v/>
      </c>
      <c r="C25" s="250" t="str">
        <f>IF($B25="","",VLOOKUP($B25,CODE!$E:$F,2,0))&amp;☆!$AK26</f>
        <v/>
      </c>
      <c r="E25" s="1" t="str">
        <f>IF($B25="","",VLOOKUP($B25,CODE!$E:$F,2,0))&amp;☆!$AK26</f>
        <v/>
      </c>
      <c r="H25" s="1" t="s">
        <v>307</v>
      </c>
      <c r="J25" s="1" t="str">
        <f>IF($B25="","",☆!$E26)</f>
        <v/>
      </c>
      <c r="K25" s="1" t="str">
        <f>IF($B25="","",☆!$F26)</f>
        <v/>
      </c>
      <c r="L25" s="1" t="str">
        <f>IF($B25="","",☆!$Y26)</f>
        <v/>
      </c>
      <c r="M25" s="202" t="str">
        <f>IF($B25="","",☆!$Z26)</f>
        <v/>
      </c>
      <c r="N25" s="1">
        <v>0</v>
      </c>
      <c r="O25" s="1">
        <v>2</v>
      </c>
    </row>
    <row r="26" spans="1:15" s="1" customFormat="1">
      <c r="A26" s="90"/>
      <c r="B26" s="1" t="str">
        <f>IF(☆!Y27="","",☆!B27)</f>
        <v/>
      </c>
      <c r="C26" s="250" t="str">
        <f>IF($B26="","",VLOOKUP($B26,CODE!$E:$F,2,0))&amp;☆!$AK27</f>
        <v/>
      </c>
      <c r="E26" s="1" t="str">
        <f>IF($B26="","",VLOOKUP($B26,CODE!$E:$F,2,0))&amp;☆!$AK27</f>
        <v/>
      </c>
      <c r="H26" s="1" t="s">
        <v>307</v>
      </c>
      <c r="J26" s="1" t="str">
        <f>IF($B26="","",☆!$E27)</f>
        <v/>
      </c>
      <c r="K26" s="1" t="str">
        <f>IF($B26="","",☆!$F27)</f>
        <v/>
      </c>
      <c r="L26" s="1" t="str">
        <f>IF($B26="","",☆!$Y27)</f>
        <v/>
      </c>
      <c r="M26" s="202" t="str">
        <f>IF($B26="","",☆!$Z27)</f>
        <v/>
      </c>
      <c r="N26" s="1">
        <v>0</v>
      </c>
      <c r="O26" s="1">
        <v>2</v>
      </c>
    </row>
    <row r="27" spans="1:15" s="1" customFormat="1">
      <c r="A27" s="90"/>
      <c r="B27" s="1" t="str">
        <f>IF(☆!Y28="","",☆!B28)</f>
        <v/>
      </c>
      <c r="C27" s="250" t="str">
        <f>IF($B27="","",VLOOKUP($B27,CODE!$E:$F,2,0))&amp;☆!$AK28</f>
        <v/>
      </c>
      <c r="E27" s="1" t="str">
        <f>IF($B27="","",VLOOKUP($B27,CODE!$E:$F,2,0))&amp;☆!$AK28</f>
        <v/>
      </c>
      <c r="H27" s="1" t="s">
        <v>307</v>
      </c>
      <c r="J27" s="1" t="str">
        <f>IF($B27="","",☆!$E28)</f>
        <v/>
      </c>
      <c r="K27" s="1" t="str">
        <f>IF($B27="","",☆!$F28)</f>
        <v/>
      </c>
      <c r="L27" s="1" t="str">
        <f>IF($B27="","",☆!$Y28)</f>
        <v/>
      </c>
      <c r="M27" s="202" t="str">
        <f>IF($B27="","",☆!$Z28)</f>
        <v/>
      </c>
      <c r="N27" s="1">
        <v>0</v>
      </c>
      <c r="O27" s="1">
        <v>2</v>
      </c>
    </row>
    <row r="28" spans="1:15" s="1" customFormat="1">
      <c r="A28" s="90"/>
      <c r="B28" s="1" t="str">
        <f>IF(☆!Y29="","",☆!B29)</f>
        <v/>
      </c>
      <c r="C28" s="250" t="str">
        <f>IF($B28="","",VLOOKUP($B28,CODE!$E:$F,2,0))&amp;☆!$AK29</f>
        <v/>
      </c>
      <c r="E28" s="1" t="str">
        <f>IF($B28="","",VLOOKUP($B28,CODE!$E:$F,2,0))&amp;☆!$AK29</f>
        <v/>
      </c>
      <c r="H28" s="1" t="s">
        <v>307</v>
      </c>
      <c r="J28" s="1" t="str">
        <f>IF($B28="","",☆!$E29)</f>
        <v/>
      </c>
      <c r="K28" s="1" t="str">
        <f>IF($B28="","",☆!$F29)</f>
        <v/>
      </c>
      <c r="L28" s="1" t="str">
        <f>IF($B28="","",☆!$Y29)</f>
        <v/>
      </c>
      <c r="M28" s="202" t="str">
        <f>IF($B28="","",☆!$Z29)</f>
        <v/>
      </c>
      <c r="N28" s="1">
        <v>0</v>
      </c>
      <c r="O28" s="1">
        <v>2</v>
      </c>
    </row>
    <row r="29" spans="1:15" s="1" customFormat="1">
      <c r="A29" s="90"/>
      <c r="B29" s="1" t="str">
        <f>IF(☆!Y30="","",☆!B30)</f>
        <v/>
      </c>
      <c r="C29" s="250" t="str">
        <f>IF($B29="","",VLOOKUP($B29,CODE!$E:$F,2,0))&amp;☆!$AK30</f>
        <v/>
      </c>
      <c r="E29" s="1" t="str">
        <f>IF($B29="","",VLOOKUP($B29,CODE!$E:$F,2,0))&amp;☆!$AK30</f>
        <v/>
      </c>
      <c r="H29" s="1" t="s">
        <v>307</v>
      </c>
      <c r="J29" s="1" t="str">
        <f>IF($B29="","",☆!$E30)</f>
        <v/>
      </c>
      <c r="K29" s="1" t="str">
        <f>IF($B29="","",☆!$F30)</f>
        <v/>
      </c>
      <c r="L29" s="1" t="str">
        <f>IF($B29="","",☆!$Y30)</f>
        <v/>
      </c>
      <c r="M29" s="202" t="str">
        <f>IF($B29="","",☆!$Z30)</f>
        <v/>
      </c>
      <c r="N29" s="1">
        <v>0</v>
      </c>
      <c r="O29" s="1">
        <v>2</v>
      </c>
    </row>
    <row r="30" spans="1:15" s="1" customFormat="1">
      <c r="A30" s="90"/>
      <c r="B30" s="1" t="str">
        <f>IF(☆!Y31="","",☆!B31)</f>
        <v/>
      </c>
      <c r="C30" s="250" t="str">
        <f>IF($B30="","",VLOOKUP($B30,CODE!$E:$F,2,0))&amp;☆!$AK31</f>
        <v/>
      </c>
      <c r="E30" s="1" t="str">
        <f>IF($B30="","",VLOOKUP($B30,CODE!$E:$F,2,0))&amp;☆!$AK31</f>
        <v/>
      </c>
      <c r="H30" s="1" t="s">
        <v>307</v>
      </c>
      <c r="J30" s="1" t="str">
        <f>IF($B30="","",☆!$E31)</f>
        <v/>
      </c>
      <c r="K30" s="1" t="str">
        <f>IF($B30="","",☆!$F31)</f>
        <v/>
      </c>
      <c r="L30" s="1" t="str">
        <f>IF($B30="","",☆!$Y31)</f>
        <v/>
      </c>
      <c r="M30" s="202" t="str">
        <f>IF($B30="","",☆!$Z31)</f>
        <v/>
      </c>
      <c r="N30" s="1">
        <v>0</v>
      </c>
      <c r="O30" s="1">
        <v>2</v>
      </c>
    </row>
    <row r="31" spans="1:15" s="1" customFormat="1" ht="14.25" thickBot="1">
      <c r="A31" s="205"/>
      <c r="B31" s="203" t="str">
        <f>IF(☆!Y32="","",☆!B32)</f>
        <v/>
      </c>
      <c r="C31" s="251" t="str">
        <f>IF($B31="","",VLOOKUP($B31,CODE!$E:$F,2,0))&amp;☆!$AK32</f>
        <v/>
      </c>
      <c r="D31" s="203"/>
      <c r="E31" s="203" t="str">
        <f>IF($B31="","",VLOOKUP($B31,CODE!$E:$F,2,0))&amp;☆!$AK32</f>
        <v/>
      </c>
      <c r="F31" s="203"/>
      <c r="G31" s="203"/>
      <c r="H31" s="203" t="s">
        <v>307</v>
      </c>
      <c r="I31" s="203"/>
      <c r="J31" s="203" t="str">
        <f>IF($B31="","",☆!$E32)</f>
        <v/>
      </c>
      <c r="K31" s="203" t="str">
        <f>IF($B31="","",☆!$F32)</f>
        <v/>
      </c>
      <c r="L31" s="203" t="str">
        <f>IF($B31="","",☆!$Y32)</f>
        <v/>
      </c>
      <c r="M31" s="206" t="str">
        <f>IF($B31="","",☆!$Z32)</f>
        <v/>
      </c>
      <c r="N31" s="203">
        <v>0</v>
      </c>
      <c r="O31" s="203">
        <v>2</v>
      </c>
    </row>
    <row r="32" spans="1:15" s="1" customFormat="1" ht="14.25" thickTop="1">
      <c r="A32" s="207"/>
      <c r="B32" s="136" t="str">
        <f>IF(☆!Y33="","",☆!B33)</f>
        <v/>
      </c>
      <c r="C32" s="136" t="str">
        <f>IF($B32="","",VLOOKUP($B32,CODE!$E:$F,2,0))&amp;☆!$AK33</f>
        <v/>
      </c>
      <c r="D32" s="136"/>
      <c r="E32" s="209" t="str">
        <f>IF($B32="","",VLOOKUP($B32,CODE!$E:$F,2,0))&amp;☆!$AK33</f>
        <v/>
      </c>
      <c r="F32" s="136"/>
      <c r="G32" s="136"/>
      <c r="H32" s="136" t="s">
        <v>307</v>
      </c>
      <c r="I32" s="136"/>
      <c r="J32" s="136" t="str">
        <f>IF($B32="","",☆!$E33)</f>
        <v/>
      </c>
      <c r="K32" s="136" t="str">
        <f>IF($B32="","",☆!$F33)</f>
        <v/>
      </c>
      <c r="L32" s="136" t="str">
        <f>IF($B32="","",☆!$Y33)</f>
        <v/>
      </c>
      <c r="M32" s="30" t="str">
        <f>IF($B32="","",☆!$Z33)</f>
        <v/>
      </c>
      <c r="N32" s="136">
        <v>0</v>
      </c>
      <c r="O32" s="136">
        <v>2</v>
      </c>
    </row>
    <row r="33" spans="1:15" s="1" customFormat="1">
      <c r="A33" s="207"/>
      <c r="B33" s="136" t="str">
        <f>IF(☆!Y34="","",☆!B34)</f>
        <v/>
      </c>
      <c r="C33" s="136" t="str">
        <f>IF($B33="","",VLOOKUP($B33,CODE!E:F,2,0))&amp;☆!$AK34</f>
        <v/>
      </c>
      <c r="D33" s="136"/>
      <c r="E33" s="136" t="str">
        <f>IF($B33="","",VLOOKUP($B33,CODE!$E:$F,2,0))&amp;☆!$AK34</f>
        <v/>
      </c>
      <c r="F33" s="136"/>
      <c r="G33" s="136"/>
      <c r="H33" s="136" t="s">
        <v>307</v>
      </c>
      <c r="I33" s="136"/>
      <c r="J33" s="136" t="str">
        <f>IF($B33="","",☆!$E34)</f>
        <v/>
      </c>
      <c r="K33" s="136" t="str">
        <f>IF($B33="","",☆!$F34)</f>
        <v/>
      </c>
      <c r="L33" s="136" t="str">
        <f>IF($B33="","",☆!$Y34)</f>
        <v/>
      </c>
      <c r="M33" s="30" t="str">
        <f>IF($B33="","",☆!$Z34)</f>
        <v/>
      </c>
      <c r="N33" s="136">
        <v>0</v>
      </c>
      <c r="O33" s="136">
        <v>2</v>
      </c>
    </row>
    <row r="34" spans="1:15" s="1" customFormat="1">
      <c r="A34" s="207"/>
      <c r="B34" s="136" t="str">
        <f>IF(☆!Y35="","",☆!B35)</f>
        <v/>
      </c>
      <c r="C34" s="136" t="str">
        <f>IF($B34="","",VLOOKUP($B34,CODE!E:F,2,0))&amp;☆!$AK35</f>
        <v/>
      </c>
      <c r="D34" s="136"/>
      <c r="E34" s="136" t="str">
        <f>IF($B34="","",VLOOKUP($B34,CODE!$E:$F,2,0))&amp;☆!$AK35</f>
        <v/>
      </c>
      <c r="F34" s="136"/>
      <c r="G34" s="136"/>
      <c r="H34" s="136" t="s">
        <v>307</v>
      </c>
      <c r="I34" s="136"/>
      <c r="J34" s="136" t="str">
        <f>IF($B34="","",☆!$E35)</f>
        <v/>
      </c>
      <c r="K34" s="136" t="str">
        <f>IF($B34="","",☆!$F35)</f>
        <v/>
      </c>
      <c r="L34" s="136" t="str">
        <f>IF($B34="","",☆!$Y35)</f>
        <v/>
      </c>
      <c r="M34" s="30" t="str">
        <f>IF($B34="","",☆!$Z35)</f>
        <v/>
      </c>
      <c r="N34" s="136">
        <v>0</v>
      </c>
      <c r="O34" s="136">
        <v>2</v>
      </c>
    </row>
    <row r="35" spans="1:15" s="1" customFormat="1">
      <c r="A35" s="207"/>
      <c r="B35" s="136" t="str">
        <f>IF(☆!Y36="","",☆!B36)</f>
        <v/>
      </c>
      <c r="C35" s="136" t="str">
        <f>IF($B35="","",VLOOKUP($B35,CODE!E:F,2,0))&amp;☆!$AK36</f>
        <v/>
      </c>
      <c r="D35" s="136"/>
      <c r="E35" s="136" t="str">
        <f>IF($B35="","",VLOOKUP($B35,CODE!$E:$F,2,0))&amp;☆!$AK36</f>
        <v/>
      </c>
      <c r="F35" s="136"/>
      <c r="G35" s="136"/>
      <c r="H35" s="136" t="s">
        <v>307</v>
      </c>
      <c r="I35" s="136"/>
      <c r="J35" s="136" t="str">
        <f>IF($B35="","",☆!$E36)</f>
        <v/>
      </c>
      <c r="K35" s="136" t="str">
        <f>IF($B35="","",☆!$F36)</f>
        <v/>
      </c>
      <c r="L35" s="136" t="str">
        <f>IF($B35="","",☆!$Y36)</f>
        <v/>
      </c>
      <c r="M35" s="30" t="str">
        <f>IF($B35="","",☆!$Z36)</f>
        <v/>
      </c>
      <c r="N35" s="136">
        <v>0</v>
      </c>
      <c r="O35" s="136">
        <v>2</v>
      </c>
    </row>
    <row r="36" spans="1:15" s="1" customFormat="1">
      <c r="A36" s="207"/>
      <c r="B36" s="136" t="str">
        <f>IF(☆!Y37="","",☆!B37)</f>
        <v/>
      </c>
      <c r="C36" s="136" t="str">
        <f>IF($B36="","",VLOOKUP($B36,CODE!E:F,2,0))&amp;☆!$AK37</f>
        <v/>
      </c>
      <c r="D36" s="136"/>
      <c r="E36" s="136" t="str">
        <f>IF($B36="","",VLOOKUP($B36,CODE!$E:$F,2,0))&amp;☆!$AK37</f>
        <v/>
      </c>
      <c r="F36" s="136"/>
      <c r="G36" s="136"/>
      <c r="H36" s="136" t="s">
        <v>307</v>
      </c>
      <c r="I36" s="136"/>
      <c r="J36" s="136" t="str">
        <f>IF($B36="","",☆!$E37)</f>
        <v/>
      </c>
      <c r="K36" s="136" t="str">
        <f>IF($B36="","",☆!$F37)</f>
        <v/>
      </c>
      <c r="L36" s="136" t="str">
        <f>IF($B36="","",☆!$Y37)</f>
        <v/>
      </c>
      <c r="M36" s="30" t="str">
        <f>IF($B36="","",☆!$Z37)</f>
        <v/>
      </c>
      <c r="N36" s="136">
        <v>0</v>
      </c>
      <c r="O36" s="136">
        <v>2</v>
      </c>
    </row>
    <row r="37" spans="1:15" s="1" customFormat="1">
      <c r="A37" s="207"/>
      <c r="B37" s="136" t="str">
        <f>IF(☆!Y38="","",☆!B38)</f>
        <v/>
      </c>
      <c r="C37" s="136" t="str">
        <f>IF($B37="","",VLOOKUP($B37,CODE!E:F,2,0))&amp;☆!$AK38</f>
        <v/>
      </c>
      <c r="D37" s="136"/>
      <c r="E37" s="136" t="str">
        <f>IF($B37="","",VLOOKUP($B37,CODE!$E:$F,2,0))&amp;☆!$AK38</f>
        <v/>
      </c>
      <c r="F37" s="136"/>
      <c r="G37" s="136"/>
      <c r="H37" s="136" t="s">
        <v>307</v>
      </c>
      <c r="I37" s="136"/>
      <c r="J37" s="136" t="str">
        <f>IF($B37="","",☆!$E38)</f>
        <v/>
      </c>
      <c r="K37" s="136" t="str">
        <f>IF($B37="","",☆!$F38)</f>
        <v/>
      </c>
      <c r="L37" s="136" t="str">
        <f>IF($B37="","",☆!$Y38)</f>
        <v/>
      </c>
      <c r="M37" s="30" t="str">
        <f>IF($B37="","",☆!$Z38)</f>
        <v/>
      </c>
      <c r="N37" s="136">
        <v>0</v>
      </c>
      <c r="O37" s="136">
        <v>2</v>
      </c>
    </row>
    <row r="38" spans="1:15" s="1" customFormat="1">
      <c r="A38" s="207"/>
      <c r="B38" s="136" t="str">
        <f>IF(☆!Y39="","",☆!B39)</f>
        <v/>
      </c>
      <c r="C38" s="136" t="str">
        <f>IF($B38="","",VLOOKUP($B38,CODE!E:F,2,0))&amp;☆!$AK39</f>
        <v/>
      </c>
      <c r="D38" s="136"/>
      <c r="E38" s="136" t="str">
        <f>IF($B38="","",VLOOKUP($B38,CODE!$E:$F,2,0))&amp;☆!$AK39</f>
        <v/>
      </c>
      <c r="F38" s="136"/>
      <c r="G38" s="136"/>
      <c r="H38" s="136" t="s">
        <v>307</v>
      </c>
      <c r="I38" s="136"/>
      <c r="J38" s="136" t="str">
        <f>IF($B38="","",☆!$E39)</f>
        <v/>
      </c>
      <c r="K38" s="136" t="str">
        <f>IF($B38="","",☆!$F39)</f>
        <v/>
      </c>
      <c r="L38" s="136" t="str">
        <f>IF($B38="","",☆!$Y39)</f>
        <v/>
      </c>
      <c r="M38" s="30" t="str">
        <f>IF($B38="","",☆!$Z39)</f>
        <v/>
      </c>
      <c r="N38" s="136">
        <v>0</v>
      </c>
      <c r="O38" s="136">
        <v>2</v>
      </c>
    </row>
    <row r="39" spans="1:15" s="1" customFormat="1">
      <c r="A39" s="207"/>
      <c r="B39" s="136" t="str">
        <f>IF(☆!Y40="","",☆!B40)</f>
        <v/>
      </c>
      <c r="C39" s="136" t="str">
        <f>IF($B39="","",VLOOKUP($B39,CODE!E:F,2,0))&amp;☆!$AK40</f>
        <v/>
      </c>
      <c r="D39" s="136"/>
      <c r="E39" s="136" t="str">
        <f>IF($B39="","",VLOOKUP($B39,CODE!$E:$F,2,0))&amp;☆!$AK40</f>
        <v/>
      </c>
      <c r="F39" s="136"/>
      <c r="G39" s="136"/>
      <c r="H39" s="136" t="s">
        <v>307</v>
      </c>
      <c r="I39" s="136"/>
      <c r="J39" s="136" t="str">
        <f>IF($B39="","",☆!$E40)</f>
        <v/>
      </c>
      <c r="K39" s="136" t="str">
        <f>IF($B39="","",☆!$F40)</f>
        <v/>
      </c>
      <c r="L39" s="136" t="str">
        <f>IF($B39="","",☆!$Y40)</f>
        <v/>
      </c>
      <c r="M39" s="30" t="str">
        <f>IF($B39="","",☆!$Z40)</f>
        <v/>
      </c>
      <c r="N39" s="136">
        <v>0</v>
      </c>
      <c r="O39" s="136">
        <v>2</v>
      </c>
    </row>
    <row r="40" spans="1:15" s="1" customFormat="1">
      <c r="A40" s="207"/>
      <c r="B40" s="136" t="str">
        <f>IF(☆!Y41="","",☆!B41)</f>
        <v/>
      </c>
      <c r="C40" s="136" t="str">
        <f>IF($B40="","",VLOOKUP($B40,CODE!E:F,2,0))&amp;☆!$AK41</f>
        <v/>
      </c>
      <c r="D40" s="136"/>
      <c r="E40" s="136" t="str">
        <f>IF($B40="","",VLOOKUP($B40,CODE!$E:$F,2,0))&amp;☆!$AK41</f>
        <v/>
      </c>
      <c r="F40" s="136"/>
      <c r="G40" s="136"/>
      <c r="H40" s="136" t="s">
        <v>307</v>
      </c>
      <c r="I40" s="136"/>
      <c r="J40" s="136" t="str">
        <f>IF($B40="","",☆!$E41)</f>
        <v/>
      </c>
      <c r="K40" s="136" t="str">
        <f>IF($B40="","",☆!$F41)</f>
        <v/>
      </c>
      <c r="L40" s="136" t="str">
        <f>IF($B40="","",☆!$Y41)</f>
        <v/>
      </c>
      <c r="M40" s="30" t="str">
        <f>IF($B40="","",☆!$Z41)</f>
        <v/>
      </c>
      <c r="N40" s="136">
        <v>0</v>
      </c>
      <c r="O40" s="136">
        <v>2</v>
      </c>
    </row>
    <row r="41" spans="1:15" s="1" customFormat="1">
      <c r="A41" s="207"/>
      <c r="B41" s="136" t="str">
        <f>IF(☆!Y42="","",☆!B42)</f>
        <v/>
      </c>
      <c r="C41" s="136" t="str">
        <f>IF($B41="","",VLOOKUP($B41,CODE!E:F,2,0))&amp;☆!$AK42</f>
        <v/>
      </c>
      <c r="D41" s="136"/>
      <c r="E41" s="136" t="str">
        <f>IF($B41="","",VLOOKUP($B41,CODE!$E:$F,2,0))&amp;☆!$AK42</f>
        <v/>
      </c>
      <c r="F41" s="136"/>
      <c r="G41" s="136"/>
      <c r="H41" s="136" t="s">
        <v>307</v>
      </c>
      <c r="I41" s="136"/>
      <c r="J41" s="136" t="str">
        <f>IF($B41="","",☆!$E42)</f>
        <v/>
      </c>
      <c r="K41" s="136" t="str">
        <f>IF($B41="","",☆!$F42)</f>
        <v/>
      </c>
      <c r="L41" s="136" t="str">
        <f>IF($B41="","",☆!$Y42)</f>
        <v/>
      </c>
      <c r="M41" s="30" t="str">
        <f>IF($B41="","",☆!$Z42)</f>
        <v/>
      </c>
      <c r="N41" s="136">
        <v>0</v>
      </c>
      <c r="O41" s="136">
        <v>2</v>
      </c>
    </row>
    <row r="42" spans="1:15" s="1" customFormat="1">
      <c r="A42" s="207"/>
      <c r="B42" s="136" t="str">
        <f>IF(☆!Y43="","",☆!B43)</f>
        <v/>
      </c>
      <c r="C42" s="136" t="str">
        <f>IF($B42="","",VLOOKUP($B42,CODE!E:F,2,0))&amp;☆!$AK43</f>
        <v/>
      </c>
      <c r="D42" s="136"/>
      <c r="E42" s="136" t="str">
        <f>IF($B42="","",VLOOKUP($B42,CODE!$E:$F,2,0))&amp;☆!$AK43</f>
        <v/>
      </c>
      <c r="F42" s="136"/>
      <c r="G42" s="136"/>
      <c r="H42" s="136" t="s">
        <v>307</v>
      </c>
      <c r="I42" s="136"/>
      <c r="J42" s="136" t="str">
        <f>IF($B42="","",☆!$E43)</f>
        <v/>
      </c>
      <c r="K42" s="136" t="str">
        <f>IF($B42="","",☆!$F43)</f>
        <v/>
      </c>
      <c r="L42" s="136" t="str">
        <f>IF($B42="","",☆!$Y43)</f>
        <v/>
      </c>
      <c r="M42" s="30" t="str">
        <f>IF($B42="","",☆!$Z43)</f>
        <v/>
      </c>
      <c r="N42" s="136">
        <v>0</v>
      </c>
      <c r="O42" s="136">
        <v>2</v>
      </c>
    </row>
    <row r="43" spans="1:15" s="1" customFormat="1">
      <c r="A43" s="207"/>
      <c r="B43" s="136" t="str">
        <f>IF(☆!Y44="","",☆!B44)</f>
        <v/>
      </c>
      <c r="C43" s="136" t="str">
        <f>IF($B43="","",VLOOKUP($B43,CODE!E:F,2,0))&amp;☆!$AK44</f>
        <v/>
      </c>
      <c r="D43" s="136"/>
      <c r="E43" s="136" t="str">
        <f>IF($B43="","",VLOOKUP($B43,CODE!$E:$F,2,0))&amp;☆!$AK44</f>
        <v/>
      </c>
      <c r="F43" s="136"/>
      <c r="G43" s="136"/>
      <c r="H43" s="136" t="s">
        <v>307</v>
      </c>
      <c r="I43" s="136"/>
      <c r="J43" s="136" t="str">
        <f>IF($B43="","",☆!$E44)</f>
        <v/>
      </c>
      <c r="K43" s="136" t="str">
        <f>IF($B43="","",☆!$F44)</f>
        <v/>
      </c>
      <c r="L43" s="136" t="str">
        <f>IF($B43="","",☆!$Y44)</f>
        <v/>
      </c>
      <c r="M43" s="30" t="str">
        <f>IF($B43="","",☆!$Z44)</f>
        <v/>
      </c>
      <c r="N43" s="136">
        <v>0</v>
      </c>
      <c r="O43" s="136">
        <v>2</v>
      </c>
    </row>
    <row r="44" spans="1:15" s="1" customFormat="1">
      <c r="A44" s="207"/>
      <c r="B44" s="136" t="str">
        <f>IF(☆!Y45="","",☆!B45)</f>
        <v/>
      </c>
      <c r="C44" s="136" t="str">
        <f>IF($B44="","",VLOOKUP($B44,CODE!E:F,2,0))&amp;☆!$AK45</f>
        <v/>
      </c>
      <c r="D44" s="136"/>
      <c r="E44" s="136" t="str">
        <f>IF($B44="","",VLOOKUP($B44,CODE!$E:$F,2,0))&amp;☆!$AK45</f>
        <v/>
      </c>
      <c r="F44" s="136"/>
      <c r="G44" s="136"/>
      <c r="H44" s="136" t="s">
        <v>307</v>
      </c>
      <c r="I44" s="136"/>
      <c r="J44" s="136" t="str">
        <f>IF($B44="","",☆!$E45)</f>
        <v/>
      </c>
      <c r="K44" s="136" t="str">
        <f>IF($B44="","",☆!$F45)</f>
        <v/>
      </c>
      <c r="L44" s="136" t="str">
        <f>IF($B44="","",☆!$Y45)</f>
        <v/>
      </c>
      <c r="M44" s="30" t="str">
        <f>IF($B44="","",☆!$Z45)</f>
        <v/>
      </c>
      <c r="N44" s="136">
        <v>0</v>
      </c>
      <c r="O44" s="136">
        <v>2</v>
      </c>
    </row>
    <row r="45" spans="1:15" s="1" customFormat="1">
      <c r="A45" s="207"/>
      <c r="B45" s="136" t="str">
        <f>IF(☆!Y46="","",☆!B46)</f>
        <v/>
      </c>
      <c r="C45" s="136" t="str">
        <f>IF($B45="","",VLOOKUP($B45,CODE!E:F,2,0))&amp;☆!$AK46</f>
        <v/>
      </c>
      <c r="D45" s="136"/>
      <c r="E45" s="136" t="str">
        <f>IF($B45="","",VLOOKUP($B45,CODE!$E:$F,2,0))&amp;☆!$AK46</f>
        <v/>
      </c>
      <c r="F45" s="136"/>
      <c r="G45" s="136"/>
      <c r="H45" s="136" t="s">
        <v>307</v>
      </c>
      <c r="I45" s="136"/>
      <c r="J45" s="136" t="str">
        <f>IF($B45="","",☆!$E46)</f>
        <v/>
      </c>
      <c r="K45" s="136" t="str">
        <f>IF($B45="","",☆!$F46)</f>
        <v/>
      </c>
      <c r="L45" s="136" t="str">
        <f>IF($B45="","",☆!$Y46)</f>
        <v/>
      </c>
      <c r="M45" s="30" t="str">
        <f>IF($B45="","",☆!$Z46)</f>
        <v/>
      </c>
      <c r="N45" s="136">
        <v>0</v>
      </c>
      <c r="O45" s="136">
        <v>2</v>
      </c>
    </row>
    <row r="46" spans="1:15" s="1" customFormat="1">
      <c r="A46" s="207"/>
      <c r="B46" s="136" t="str">
        <f>IF(☆!Y47="","",☆!B47)</f>
        <v/>
      </c>
      <c r="C46" s="136" t="str">
        <f>IF($B46="","",VLOOKUP($B46,CODE!E:F,2,0))&amp;☆!$AK47</f>
        <v/>
      </c>
      <c r="D46" s="136"/>
      <c r="E46" s="136" t="str">
        <f>IF($B46="","",VLOOKUP($B46,CODE!$E:$F,2,0))&amp;☆!$AK47</f>
        <v/>
      </c>
      <c r="F46" s="136"/>
      <c r="G46" s="136"/>
      <c r="H46" s="136" t="s">
        <v>307</v>
      </c>
      <c r="I46" s="136"/>
      <c r="J46" s="136" t="str">
        <f>IF($B46="","",☆!$E47)</f>
        <v/>
      </c>
      <c r="K46" s="136" t="str">
        <f>IF($B46="","",☆!$F47)</f>
        <v/>
      </c>
      <c r="L46" s="136" t="str">
        <f>IF($B46="","",☆!$Y47)</f>
        <v/>
      </c>
      <c r="M46" s="30" t="str">
        <f>IF($B46="","",☆!$Z47)</f>
        <v/>
      </c>
      <c r="N46" s="136">
        <v>0</v>
      </c>
      <c r="O46" s="136">
        <v>2</v>
      </c>
    </row>
    <row r="47" spans="1:15" s="1" customFormat="1">
      <c r="A47" s="207"/>
      <c r="B47" s="136" t="str">
        <f>IF(☆!Y48="","",☆!B48)</f>
        <v/>
      </c>
      <c r="C47" s="136" t="str">
        <f>IF($B47="","",VLOOKUP($B47,CODE!E:F,2,0))&amp;☆!$AK48</f>
        <v/>
      </c>
      <c r="D47" s="136"/>
      <c r="E47" s="136" t="str">
        <f>IF($B47="","",VLOOKUP($B47,CODE!$E:$F,2,0))&amp;☆!$AK48</f>
        <v/>
      </c>
      <c r="F47" s="136"/>
      <c r="G47" s="136"/>
      <c r="H47" s="136" t="s">
        <v>307</v>
      </c>
      <c r="I47" s="136"/>
      <c r="J47" s="136" t="str">
        <f>IF($B47="","",☆!$E48)</f>
        <v/>
      </c>
      <c r="K47" s="136" t="str">
        <f>IF($B47="","",☆!$F48)</f>
        <v/>
      </c>
      <c r="L47" s="136" t="str">
        <f>IF($B47="","",☆!$Y48)</f>
        <v/>
      </c>
      <c r="M47" s="30" t="str">
        <f>IF($B47="","",☆!$Z48)</f>
        <v/>
      </c>
      <c r="N47" s="136">
        <v>0</v>
      </c>
      <c r="O47" s="136">
        <v>2</v>
      </c>
    </row>
    <row r="48" spans="1:15" s="1" customFormat="1">
      <c r="A48" s="207"/>
      <c r="B48" s="136" t="str">
        <f>IF(☆!Y49="","",☆!B49)</f>
        <v/>
      </c>
      <c r="C48" s="136" t="str">
        <f>IF($B48="","",VLOOKUP($B48,CODE!E:F,2,0))&amp;☆!$AK49</f>
        <v/>
      </c>
      <c r="D48" s="136"/>
      <c r="E48" s="136" t="str">
        <f>IF($B48="","",VLOOKUP($B48,CODE!$E:$F,2,0))&amp;☆!$AK49</f>
        <v/>
      </c>
      <c r="F48" s="136"/>
      <c r="G48" s="136"/>
      <c r="H48" s="136" t="s">
        <v>307</v>
      </c>
      <c r="I48" s="136"/>
      <c r="J48" s="136" t="str">
        <f>IF($B48="","",☆!$E49)</f>
        <v/>
      </c>
      <c r="K48" s="136" t="str">
        <f>IF($B48="","",☆!$F49)</f>
        <v/>
      </c>
      <c r="L48" s="136" t="str">
        <f>IF($B48="","",☆!$Y49)</f>
        <v/>
      </c>
      <c r="M48" s="30" t="str">
        <f>IF($B48="","",☆!$Z49)</f>
        <v/>
      </c>
      <c r="N48" s="136">
        <v>0</v>
      </c>
      <c r="O48" s="136">
        <v>2</v>
      </c>
    </row>
    <row r="49" spans="1:15" s="1" customFormat="1">
      <c r="A49" s="207"/>
      <c r="B49" s="136" t="str">
        <f>IF(☆!Y50="","",☆!B50)</f>
        <v/>
      </c>
      <c r="C49" s="136" t="str">
        <f>IF($B49="","",VLOOKUP($B49,CODE!E:F,2,0))&amp;☆!$AK50</f>
        <v/>
      </c>
      <c r="D49" s="136"/>
      <c r="E49" s="136" t="str">
        <f>IF($B49="","",VLOOKUP($B49,CODE!$E:$F,2,0))&amp;☆!$AK50</f>
        <v/>
      </c>
      <c r="F49" s="136"/>
      <c r="G49" s="136"/>
      <c r="H49" s="136" t="s">
        <v>307</v>
      </c>
      <c r="I49" s="136"/>
      <c r="J49" s="136" t="str">
        <f>IF($B49="","",☆!$E50)</f>
        <v/>
      </c>
      <c r="K49" s="136" t="str">
        <f>IF($B49="","",☆!$F50)</f>
        <v/>
      </c>
      <c r="L49" s="136" t="str">
        <f>IF($B49="","",☆!$Y50)</f>
        <v/>
      </c>
      <c r="M49" s="30" t="str">
        <f>IF($B49="","",☆!$Z50)</f>
        <v/>
      </c>
      <c r="N49" s="136">
        <v>0</v>
      </c>
      <c r="O49" s="136">
        <v>2</v>
      </c>
    </row>
    <row r="50" spans="1:15" s="1" customFormat="1">
      <c r="A50" s="207"/>
      <c r="B50" s="136" t="str">
        <f>IF(☆!Y51="","",☆!B51)</f>
        <v/>
      </c>
      <c r="C50" s="136" t="str">
        <f>IF($B50="","",VLOOKUP($B50,CODE!E:F,2,0))&amp;☆!$AK51</f>
        <v/>
      </c>
      <c r="D50" s="136"/>
      <c r="E50" s="136" t="str">
        <f>IF($B50="","",VLOOKUP($B50,CODE!$E:$F,2,0))&amp;☆!$AK51</f>
        <v/>
      </c>
      <c r="F50" s="136"/>
      <c r="G50" s="136"/>
      <c r="H50" s="136" t="s">
        <v>307</v>
      </c>
      <c r="I50" s="136"/>
      <c r="J50" s="136" t="str">
        <f>IF($B50="","",☆!$E51)</f>
        <v/>
      </c>
      <c r="K50" s="136" t="str">
        <f>IF($B50="","",☆!$F51)</f>
        <v/>
      </c>
      <c r="L50" s="136" t="str">
        <f>IF($B50="","",☆!$Y51)</f>
        <v/>
      </c>
      <c r="M50" s="30" t="str">
        <f>IF($B50="","",☆!$Z51)</f>
        <v/>
      </c>
      <c r="N50" s="136">
        <v>0</v>
      </c>
      <c r="O50" s="136">
        <v>2</v>
      </c>
    </row>
    <row r="51" spans="1:15" s="1" customFormat="1">
      <c r="A51" s="207"/>
      <c r="B51" s="136" t="str">
        <f>IF(☆!Y52="","",☆!B52)</f>
        <v/>
      </c>
      <c r="C51" s="136" t="str">
        <f>IF($B51="","",VLOOKUP($B51,CODE!E:F,2,0))&amp;☆!$AK52</f>
        <v/>
      </c>
      <c r="D51" s="136"/>
      <c r="E51" s="136" t="str">
        <f>IF($B51="","",VLOOKUP($B51,CODE!$E:$F,2,0))&amp;☆!$AK52</f>
        <v/>
      </c>
      <c r="F51" s="136"/>
      <c r="G51" s="136"/>
      <c r="H51" s="136" t="s">
        <v>307</v>
      </c>
      <c r="I51" s="136"/>
      <c r="J51" s="136" t="str">
        <f>IF($B51="","",☆!$E52)</f>
        <v/>
      </c>
      <c r="K51" s="136" t="str">
        <f>IF($B51="","",☆!$F52)</f>
        <v/>
      </c>
      <c r="L51" s="136" t="str">
        <f>IF($B51="","",☆!$Y52)</f>
        <v/>
      </c>
      <c r="M51" s="30" t="str">
        <f>IF($B51="","",☆!$Z52)</f>
        <v/>
      </c>
      <c r="N51" s="136">
        <v>0</v>
      </c>
      <c r="O51" s="136">
        <v>2</v>
      </c>
    </row>
    <row r="52" spans="1:15" s="1" customFormat="1">
      <c r="A52" s="207"/>
      <c r="B52" s="136" t="str">
        <f>IF(☆!Y53="","",☆!B53)</f>
        <v/>
      </c>
      <c r="C52" s="136" t="str">
        <f>IF($B52="","",VLOOKUP($B52,CODE!E:F,2,0))&amp;☆!$AK53</f>
        <v/>
      </c>
      <c r="D52" s="136"/>
      <c r="E52" s="136" t="str">
        <f>IF($B52="","",VLOOKUP($B52,CODE!$E:$F,2,0))&amp;☆!$AK53</f>
        <v/>
      </c>
      <c r="F52" s="136"/>
      <c r="G52" s="136"/>
      <c r="H52" s="136" t="s">
        <v>307</v>
      </c>
      <c r="I52" s="136"/>
      <c r="J52" s="136" t="str">
        <f>IF($B52="","",☆!$E53)</f>
        <v/>
      </c>
      <c r="K52" s="136" t="str">
        <f>IF($B52="","",☆!$F53)</f>
        <v/>
      </c>
      <c r="L52" s="136" t="str">
        <f>IF($B52="","",☆!$Y53)</f>
        <v/>
      </c>
      <c r="M52" s="30" t="str">
        <f>IF($B52="","",☆!$Z53)</f>
        <v/>
      </c>
      <c r="N52" s="136">
        <v>0</v>
      </c>
      <c r="O52" s="136">
        <v>2</v>
      </c>
    </row>
    <row r="53" spans="1:15" s="1" customFormat="1">
      <c r="A53" s="207"/>
      <c r="B53" s="136" t="str">
        <f>IF(☆!Y54="","",☆!B54)</f>
        <v/>
      </c>
      <c r="C53" s="136" t="str">
        <f>IF($B53="","",VLOOKUP($B53,CODE!E:F,2,0))&amp;☆!$AK54</f>
        <v/>
      </c>
      <c r="D53" s="136"/>
      <c r="E53" s="136" t="str">
        <f>IF($B53="","",VLOOKUP($B53,CODE!$E:$F,2,0))&amp;☆!$AK54</f>
        <v/>
      </c>
      <c r="F53" s="136"/>
      <c r="G53" s="136"/>
      <c r="H53" s="136" t="s">
        <v>307</v>
      </c>
      <c r="I53" s="136"/>
      <c r="J53" s="136" t="str">
        <f>IF($B53="","",☆!$E54)</f>
        <v/>
      </c>
      <c r="K53" s="136" t="str">
        <f>IF($B53="","",☆!$F54)</f>
        <v/>
      </c>
      <c r="L53" s="136" t="str">
        <f>IF($B53="","",☆!$Y54)</f>
        <v/>
      </c>
      <c r="M53" s="30" t="str">
        <f>IF($B53="","",☆!$Z54)</f>
        <v/>
      </c>
      <c r="N53" s="136">
        <v>0</v>
      </c>
      <c r="O53" s="136">
        <v>2</v>
      </c>
    </row>
    <row r="54" spans="1:15" s="1" customFormat="1">
      <c r="A54" s="207"/>
      <c r="B54" s="136" t="str">
        <f>IF(☆!Y55="","",☆!B55)</f>
        <v/>
      </c>
      <c r="C54" s="136" t="str">
        <f>IF($B54="","",VLOOKUP($B54,CODE!E:F,2,0))&amp;☆!$AK55</f>
        <v/>
      </c>
      <c r="D54" s="136"/>
      <c r="E54" s="136" t="str">
        <f>IF($B54="","",VLOOKUP($B54,CODE!$E:$F,2,0))&amp;☆!$AK55</f>
        <v/>
      </c>
      <c r="F54" s="136"/>
      <c r="G54" s="136"/>
      <c r="H54" s="136" t="s">
        <v>307</v>
      </c>
      <c r="I54" s="136"/>
      <c r="J54" s="136" t="str">
        <f>IF($B54="","",☆!$E55)</f>
        <v/>
      </c>
      <c r="K54" s="136" t="str">
        <f>IF($B54="","",☆!$F55)</f>
        <v/>
      </c>
      <c r="L54" s="136" t="str">
        <f>IF($B54="","",☆!$Y55)</f>
        <v/>
      </c>
      <c r="M54" s="30" t="str">
        <f>IF($B54="","",☆!$Z55)</f>
        <v/>
      </c>
      <c r="N54" s="136">
        <v>0</v>
      </c>
      <c r="O54" s="136">
        <v>2</v>
      </c>
    </row>
    <row r="55" spans="1:15" s="1" customFormat="1">
      <c r="A55" s="207"/>
      <c r="B55" s="136" t="str">
        <f>IF(☆!Y56="","",☆!B56)</f>
        <v/>
      </c>
      <c r="C55" s="136" t="str">
        <f>IF($B55="","",VLOOKUP($B55,CODE!E:F,2,0))&amp;☆!$AK56</f>
        <v/>
      </c>
      <c r="D55" s="136"/>
      <c r="E55" s="136" t="str">
        <f>IF($B55="","",VLOOKUP($B55,CODE!$E:$F,2,0))&amp;☆!$AK56</f>
        <v/>
      </c>
      <c r="F55" s="136"/>
      <c r="G55" s="136"/>
      <c r="H55" s="136" t="s">
        <v>307</v>
      </c>
      <c r="I55" s="136"/>
      <c r="J55" s="136" t="str">
        <f>IF($B55="","",☆!$E56)</f>
        <v/>
      </c>
      <c r="K55" s="136" t="str">
        <f>IF($B55="","",☆!$F56)</f>
        <v/>
      </c>
      <c r="L55" s="136" t="str">
        <f>IF($B55="","",☆!$Y56)</f>
        <v/>
      </c>
      <c r="M55" s="30" t="str">
        <f>IF($B55="","",☆!$Z56)</f>
        <v/>
      </c>
      <c r="N55" s="136">
        <v>0</v>
      </c>
      <c r="O55" s="136">
        <v>2</v>
      </c>
    </row>
    <row r="56" spans="1:15" s="1" customFormat="1">
      <c r="A56" s="207"/>
      <c r="B56" s="136" t="str">
        <f>IF(☆!Y57="","",☆!B57)</f>
        <v/>
      </c>
      <c r="C56" s="136" t="str">
        <f>IF($B56="","",VLOOKUP($B56,CODE!E:F,2,0))&amp;☆!$AK57</f>
        <v/>
      </c>
      <c r="D56" s="136"/>
      <c r="E56" s="136" t="str">
        <f>IF($B56="","",VLOOKUP($B56,CODE!$E:$F,2,0))&amp;☆!$AK57</f>
        <v/>
      </c>
      <c r="F56" s="136"/>
      <c r="G56" s="136"/>
      <c r="H56" s="136" t="s">
        <v>307</v>
      </c>
      <c r="I56" s="136"/>
      <c r="J56" s="136" t="str">
        <f>IF($B56="","",☆!$E57)</f>
        <v/>
      </c>
      <c r="K56" s="136" t="str">
        <f>IF($B56="","",☆!$F57)</f>
        <v/>
      </c>
      <c r="L56" s="136" t="str">
        <f>IF($B56="","",☆!$Y57)</f>
        <v/>
      </c>
      <c r="M56" s="30" t="str">
        <f>IF($B56="","",☆!$Z57)</f>
        <v/>
      </c>
      <c r="N56" s="136">
        <v>0</v>
      </c>
      <c r="O56" s="136">
        <v>2</v>
      </c>
    </row>
    <row r="57" spans="1:15" s="1" customFormat="1">
      <c r="A57" s="207"/>
      <c r="B57" s="136" t="str">
        <f>IF(☆!Y58="","",☆!B58)</f>
        <v/>
      </c>
      <c r="C57" s="136" t="str">
        <f>IF($B57="","",VLOOKUP($B57,CODE!E:F,2,0))&amp;☆!$AK58</f>
        <v/>
      </c>
      <c r="D57" s="136"/>
      <c r="E57" s="136" t="str">
        <f>IF($B57="","",VLOOKUP($B57,CODE!$E:$F,2,0))&amp;☆!$AK58</f>
        <v/>
      </c>
      <c r="F57" s="136"/>
      <c r="G57" s="136"/>
      <c r="H57" s="136" t="s">
        <v>307</v>
      </c>
      <c r="I57" s="136"/>
      <c r="J57" s="136" t="str">
        <f>IF($B57="","",☆!$E58)</f>
        <v/>
      </c>
      <c r="K57" s="136" t="str">
        <f>IF($B57="","",☆!$F58)</f>
        <v/>
      </c>
      <c r="L57" s="136" t="str">
        <f>IF($B57="","",☆!$Y58)</f>
        <v/>
      </c>
      <c r="M57" s="30" t="str">
        <f>IF($B57="","",☆!$Z58)</f>
        <v/>
      </c>
      <c r="N57" s="136">
        <v>0</v>
      </c>
      <c r="O57" s="136">
        <v>2</v>
      </c>
    </row>
    <row r="58" spans="1:15" s="1" customFormat="1">
      <c r="A58" s="207"/>
      <c r="B58" s="136" t="str">
        <f>IF(☆!Y59="","",☆!B59)</f>
        <v/>
      </c>
      <c r="C58" s="136" t="str">
        <f>IF($B58="","",VLOOKUP($B58,CODE!E:F,2,0))&amp;☆!$AK59</f>
        <v/>
      </c>
      <c r="D58" s="136"/>
      <c r="E58" s="136" t="str">
        <f>IF($B58="","",VLOOKUP($B58,CODE!$E:$F,2,0))&amp;☆!$AK59</f>
        <v/>
      </c>
      <c r="F58" s="136"/>
      <c r="G58" s="136"/>
      <c r="H58" s="136" t="s">
        <v>307</v>
      </c>
      <c r="I58" s="136"/>
      <c r="J58" s="136" t="str">
        <f>IF($B58="","",☆!$E59)</f>
        <v/>
      </c>
      <c r="K58" s="136" t="str">
        <f>IF($B58="","",☆!$F59)</f>
        <v/>
      </c>
      <c r="L58" s="136" t="str">
        <f>IF($B58="","",☆!$Y59)</f>
        <v/>
      </c>
      <c r="M58" s="30" t="str">
        <f>IF($B58="","",☆!$Z59)</f>
        <v/>
      </c>
      <c r="N58" s="136">
        <v>0</v>
      </c>
      <c r="O58" s="136">
        <v>2</v>
      </c>
    </row>
    <row r="59" spans="1:15" s="1" customFormat="1">
      <c r="A59" s="207"/>
      <c r="B59" s="136" t="str">
        <f>IF(☆!Y60="","",☆!B60)</f>
        <v/>
      </c>
      <c r="C59" s="136" t="str">
        <f>IF($B59="","",VLOOKUP($B59,CODE!E:F,2,0))&amp;☆!$AK60</f>
        <v/>
      </c>
      <c r="D59" s="136"/>
      <c r="E59" s="136" t="str">
        <f>IF($B59="","",VLOOKUP($B59,CODE!$E:$F,2,0))&amp;☆!$AK60</f>
        <v/>
      </c>
      <c r="F59" s="136"/>
      <c r="G59" s="136"/>
      <c r="H59" s="136" t="s">
        <v>307</v>
      </c>
      <c r="I59" s="136"/>
      <c r="J59" s="136" t="str">
        <f>IF($B59="","",☆!$E60)</f>
        <v/>
      </c>
      <c r="K59" s="136" t="str">
        <f>IF($B59="","",☆!$F60)</f>
        <v/>
      </c>
      <c r="L59" s="136" t="str">
        <f>IF($B59="","",☆!$Y60)</f>
        <v/>
      </c>
      <c r="M59" s="30" t="str">
        <f>IF($B59="","",☆!$Z60)</f>
        <v/>
      </c>
      <c r="N59" s="136">
        <v>0</v>
      </c>
      <c r="O59" s="136">
        <v>2</v>
      </c>
    </row>
    <row r="60" spans="1:15" s="1" customFormat="1">
      <c r="A60" s="207"/>
      <c r="B60" s="136" t="str">
        <f>IF(☆!Y61="","",☆!B61)</f>
        <v/>
      </c>
      <c r="C60" s="136" t="str">
        <f>IF($B60="","",VLOOKUP($B60,CODE!E:F,2,0))&amp;☆!$AK61</f>
        <v/>
      </c>
      <c r="D60" s="136"/>
      <c r="E60" s="136" t="str">
        <f>IF($B60="","",VLOOKUP($B60,CODE!$E:$F,2,0))&amp;☆!$AK61</f>
        <v/>
      </c>
      <c r="F60" s="136"/>
      <c r="G60" s="136"/>
      <c r="H60" s="136" t="s">
        <v>307</v>
      </c>
      <c r="I60" s="136"/>
      <c r="J60" s="136" t="str">
        <f>IF($B60="","",☆!$E61)</f>
        <v/>
      </c>
      <c r="K60" s="136" t="str">
        <f>IF($B60="","",☆!$F61)</f>
        <v/>
      </c>
      <c r="L60" s="136" t="str">
        <f>IF($B60="","",☆!$Y61)</f>
        <v/>
      </c>
      <c r="M60" s="30" t="str">
        <f>IF($B60="","",☆!$Z61)</f>
        <v/>
      </c>
      <c r="N60" s="136">
        <v>0</v>
      </c>
      <c r="O60" s="136">
        <v>2</v>
      </c>
    </row>
    <row r="61" spans="1:15" s="1" customFormat="1" ht="14.25" thickBot="1">
      <c r="A61" s="208"/>
      <c r="B61" s="210" t="str">
        <f>IF(☆!Y62="","",☆!B62)</f>
        <v/>
      </c>
      <c r="C61" s="210" t="str">
        <f>IF($B61="","",VLOOKUP($B61,CODE!E:F,2,0))&amp;☆!$AK62</f>
        <v/>
      </c>
      <c r="D61" s="210"/>
      <c r="E61" s="210" t="str">
        <f>IF($B61="","",VLOOKUP($B61,CODE!$E:$F,2,0))&amp;☆!$AK62</f>
        <v/>
      </c>
      <c r="F61" s="210"/>
      <c r="G61" s="210"/>
      <c r="H61" s="210" t="s">
        <v>307</v>
      </c>
      <c r="I61" s="210"/>
      <c r="J61" s="210" t="str">
        <f>IF($B61="","",☆!$E62)</f>
        <v/>
      </c>
      <c r="K61" s="210" t="str">
        <f>IF($B61="","",☆!$F62)</f>
        <v/>
      </c>
      <c r="L61" s="210" t="str">
        <f>IF($B61="","",☆!$Y62)</f>
        <v/>
      </c>
      <c r="M61" s="211" t="str">
        <f>IF($B61="","",☆!$Z62)</f>
        <v/>
      </c>
      <c r="N61" s="210">
        <v>0</v>
      </c>
      <c r="O61" s="210">
        <v>2</v>
      </c>
    </row>
    <row r="62" spans="1:15" ht="14.25" thickTop="1"/>
  </sheetData>
  <autoFilter ref="A1:R61" xr:uid="{00000000-0009-0000-0000-000006000000}"/>
  <phoneticPr fontId="32"/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82"/>
  <sheetViews>
    <sheetView topLeftCell="D1" zoomScaleNormal="100" workbookViewId="0">
      <selection activeCell="P30" sqref="P30"/>
    </sheetView>
  </sheetViews>
  <sheetFormatPr defaultRowHeight="13.5"/>
  <cols>
    <col min="1" max="1" width="11.25" style="9" customWidth="1"/>
    <col min="2" max="2" width="9.875" bestFit="1" customWidth="1"/>
    <col min="3" max="3" width="6.625" style="9" customWidth="1"/>
    <col min="4" max="4" width="6" bestFit="1" customWidth="1"/>
    <col min="5" max="5" width="5.625" customWidth="1"/>
    <col min="6" max="6" width="13.125" bestFit="1" customWidth="1"/>
    <col min="7" max="7" width="6" bestFit="1" customWidth="1"/>
    <col min="8" max="8" width="5.25" bestFit="1" customWidth="1"/>
    <col min="9" max="9" width="5.625" customWidth="1"/>
    <col min="10" max="10" width="17.375" bestFit="1" customWidth="1"/>
    <col min="11" max="12" width="5.25" bestFit="1" customWidth="1"/>
    <col min="13" max="13" width="5.625" customWidth="1"/>
    <col min="14" max="14" width="14.625" bestFit="1" customWidth="1"/>
    <col min="15" max="15" width="5.25" bestFit="1" customWidth="1"/>
    <col min="16" max="16" width="10.625" customWidth="1"/>
    <col min="19" max="19" width="32.125" bestFit="1" customWidth="1"/>
  </cols>
  <sheetData>
    <row r="2" spans="1:19">
      <c r="A2" s="7" t="s">
        <v>323</v>
      </c>
      <c r="B2" s="6" t="s">
        <v>324</v>
      </c>
      <c r="C2" s="7" t="s">
        <v>325</v>
      </c>
      <c r="E2" s="92" t="s">
        <v>102</v>
      </c>
      <c r="F2" s="91"/>
      <c r="G2" s="92" t="s">
        <v>102</v>
      </c>
      <c r="I2" s="142" t="s">
        <v>102</v>
      </c>
      <c r="J2" s="141" t="s">
        <v>462</v>
      </c>
      <c r="K2" s="142" t="s">
        <v>102</v>
      </c>
      <c r="M2" s="142" t="s">
        <v>102</v>
      </c>
      <c r="N2" s="141" t="s">
        <v>463</v>
      </c>
      <c r="O2" s="142" t="s">
        <v>102</v>
      </c>
      <c r="R2" s="1" t="s">
        <v>290</v>
      </c>
      <c r="S2" s="1" t="s">
        <v>235</v>
      </c>
    </row>
    <row r="3" spans="1:19">
      <c r="A3" s="7">
        <v>49</v>
      </c>
      <c r="B3" s="6" t="s">
        <v>304</v>
      </c>
      <c r="C3" s="7">
        <v>1</v>
      </c>
      <c r="E3" s="114">
        <v>81</v>
      </c>
      <c r="F3" s="113" t="s">
        <v>231</v>
      </c>
      <c r="G3" s="114">
        <v>81</v>
      </c>
      <c r="I3" s="144">
        <v>1</v>
      </c>
      <c r="J3" s="145" t="s">
        <v>465</v>
      </c>
      <c r="K3" s="144">
        <v>1</v>
      </c>
      <c r="M3" s="7"/>
      <c r="N3" s="143" t="s">
        <v>464</v>
      </c>
      <c r="O3" s="7"/>
      <c r="R3" s="1">
        <v>1</v>
      </c>
      <c r="S3" s="90" t="s">
        <v>465</v>
      </c>
    </row>
    <row r="4" spans="1:19">
      <c r="A4" s="7">
        <v>50</v>
      </c>
      <c r="B4" s="6" t="s">
        <v>373</v>
      </c>
      <c r="C4" s="7">
        <v>2</v>
      </c>
      <c r="E4" s="114">
        <v>82</v>
      </c>
      <c r="F4" s="113" t="s">
        <v>232</v>
      </c>
      <c r="G4" s="114">
        <v>82</v>
      </c>
      <c r="I4" s="144">
        <v>2</v>
      </c>
      <c r="J4" s="145" t="s">
        <v>466</v>
      </c>
      <c r="K4" s="144">
        <v>2</v>
      </c>
      <c r="L4" s="108"/>
      <c r="M4" s="7">
        <v>29</v>
      </c>
      <c r="N4" s="145" t="s">
        <v>465</v>
      </c>
      <c r="O4" s="7">
        <v>29</v>
      </c>
      <c r="R4" s="1">
        <v>2</v>
      </c>
      <c r="S4" s="90" t="s">
        <v>466</v>
      </c>
    </row>
    <row r="5" spans="1:19">
      <c r="A5" s="7">
        <v>51</v>
      </c>
      <c r="B5" s="6" t="s">
        <v>374</v>
      </c>
      <c r="C5" s="7">
        <v>3</v>
      </c>
      <c r="E5" s="114">
        <v>83</v>
      </c>
      <c r="F5" s="113" t="s">
        <v>233</v>
      </c>
      <c r="G5" s="114">
        <v>83</v>
      </c>
      <c r="I5" s="144">
        <v>3</v>
      </c>
      <c r="J5" s="145" t="s">
        <v>467</v>
      </c>
      <c r="K5" s="144">
        <v>3</v>
      </c>
      <c r="L5" s="108"/>
      <c r="M5" s="7">
        <v>30</v>
      </c>
      <c r="N5" s="145" t="s">
        <v>466</v>
      </c>
      <c r="O5" s="7">
        <v>30</v>
      </c>
      <c r="R5" s="1">
        <v>3</v>
      </c>
      <c r="S5" s="90" t="s">
        <v>467</v>
      </c>
    </row>
    <row r="6" spans="1:19">
      <c r="A6" s="7">
        <v>52</v>
      </c>
      <c r="B6" s="6" t="s">
        <v>375</v>
      </c>
      <c r="C6" s="7">
        <v>4</v>
      </c>
      <c r="E6" s="114">
        <v>84</v>
      </c>
      <c r="F6" s="113" t="s">
        <v>234</v>
      </c>
      <c r="G6" s="114">
        <v>84</v>
      </c>
      <c r="I6" s="144">
        <v>4</v>
      </c>
      <c r="J6" s="145" t="s">
        <v>468</v>
      </c>
      <c r="K6" s="144">
        <v>4</v>
      </c>
      <c r="L6" s="108"/>
      <c r="M6" s="7">
        <v>31</v>
      </c>
      <c r="N6" s="145" t="s">
        <v>467</v>
      </c>
      <c r="O6" s="7">
        <v>31</v>
      </c>
      <c r="R6" s="1">
        <v>4</v>
      </c>
      <c r="S6" s="90" t="s">
        <v>468</v>
      </c>
    </row>
    <row r="7" spans="1:19">
      <c r="A7" s="7">
        <v>53</v>
      </c>
      <c r="B7" s="6" t="s">
        <v>376</v>
      </c>
      <c r="C7" s="7">
        <v>5</v>
      </c>
      <c r="E7" s="116">
        <v>1</v>
      </c>
      <c r="F7" s="115" t="s">
        <v>104</v>
      </c>
      <c r="G7" s="116">
        <v>1</v>
      </c>
      <c r="I7" s="144">
        <v>5</v>
      </c>
      <c r="J7" s="145" t="s">
        <v>469</v>
      </c>
      <c r="K7" s="144">
        <v>5</v>
      </c>
      <c r="L7" s="108"/>
      <c r="M7" s="7">
        <v>32</v>
      </c>
      <c r="N7" s="145" t="s">
        <v>468</v>
      </c>
      <c r="O7" s="7">
        <v>32</v>
      </c>
      <c r="R7" s="1">
        <v>5</v>
      </c>
      <c r="S7" s="90" t="s">
        <v>469</v>
      </c>
    </row>
    <row r="8" spans="1:19">
      <c r="A8" s="7">
        <v>54</v>
      </c>
      <c r="B8" s="6" t="s">
        <v>377</v>
      </c>
      <c r="C8" s="7">
        <v>6</v>
      </c>
      <c r="E8" s="116">
        <v>2</v>
      </c>
      <c r="F8" s="115" t="s">
        <v>106</v>
      </c>
      <c r="G8" s="116">
        <v>2</v>
      </c>
      <c r="I8" s="144">
        <v>6</v>
      </c>
      <c r="J8" s="145" t="s">
        <v>470</v>
      </c>
      <c r="K8" s="144">
        <v>6</v>
      </c>
      <c r="L8" s="108"/>
      <c r="M8" s="7">
        <v>33</v>
      </c>
      <c r="N8" s="145" t="s">
        <v>469</v>
      </c>
      <c r="O8" s="7">
        <v>33</v>
      </c>
      <c r="R8" s="1">
        <v>6</v>
      </c>
      <c r="S8" s="90" t="s">
        <v>470</v>
      </c>
    </row>
    <row r="9" spans="1:19">
      <c r="A9" s="7">
        <v>55</v>
      </c>
      <c r="B9" s="6" t="s">
        <v>378</v>
      </c>
      <c r="C9" s="7">
        <v>7</v>
      </c>
      <c r="E9" s="116">
        <v>3</v>
      </c>
      <c r="F9" s="115" t="s">
        <v>108</v>
      </c>
      <c r="G9" s="116">
        <v>3</v>
      </c>
      <c r="I9" s="144">
        <v>7</v>
      </c>
      <c r="J9" s="145" t="s">
        <v>501</v>
      </c>
      <c r="K9" s="144">
        <v>7</v>
      </c>
      <c r="L9" s="108"/>
      <c r="M9" s="7">
        <v>34</v>
      </c>
      <c r="N9" s="145" t="s">
        <v>470</v>
      </c>
      <c r="O9" s="7">
        <v>34</v>
      </c>
      <c r="R9" s="1">
        <v>7</v>
      </c>
      <c r="S9" s="90" t="s">
        <v>501</v>
      </c>
    </row>
    <row r="10" spans="1:19">
      <c r="A10" s="7">
        <v>56</v>
      </c>
      <c r="B10" s="6" t="s">
        <v>379</v>
      </c>
      <c r="C10" s="7">
        <v>8</v>
      </c>
      <c r="E10" s="116">
        <v>4</v>
      </c>
      <c r="F10" s="115" t="s">
        <v>109</v>
      </c>
      <c r="G10" s="116">
        <v>4</v>
      </c>
      <c r="I10" s="144">
        <v>8</v>
      </c>
      <c r="J10" s="145" t="s">
        <v>502</v>
      </c>
      <c r="K10" s="144">
        <v>8</v>
      </c>
      <c r="L10" s="108"/>
      <c r="M10" s="7">
        <v>35</v>
      </c>
      <c r="N10" s="145" t="s">
        <v>471</v>
      </c>
      <c r="O10" s="7">
        <v>35</v>
      </c>
      <c r="R10" s="1">
        <v>8</v>
      </c>
      <c r="S10" s="90" t="s">
        <v>502</v>
      </c>
    </row>
    <row r="11" spans="1:19">
      <c r="A11" s="7">
        <v>57</v>
      </c>
      <c r="B11" s="6" t="s">
        <v>380</v>
      </c>
      <c r="C11" s="7">
        <v>9</v>
      </c>
      <c r="E11" s="116">
        <v>5</v>
      </c>
      <c r="F11" s="115" t="s">
        <v>110</v>
      </c>
      <c r="G11" s="116">
        <v>5</v>
      </c>
      <c r="I11" s="144">
        <v>9</v>
      </c>
      <c r="J11" s="145" t="s">
        <v>520</v>
      </c>
      <c r="K11" s="144">
        <v>9</v>
      </c>
      <c r="L11" s="108"/>
      <c r="M11" s="7">
        <v>36</v>
      </c>
      <c r="N11" s="145" t="s">
        <v>472</v>
      </c>
      <c r="O11" s="7">
        <v>36</v>
      </c>
      <c r="R11" s="1">
        <v>9</v>
      </c>
      <c r="S11" s="90" t="s">
        <v>520</v>
      </c>
    </row>
    <row r="12" spans="1:19">
      <c r="A12" s="7">
        <v>58</v>
      </c>
      <c r="B12" s="6" t="s">
        <v>381</v>
      </c>
      <c r="C12" s="7">
        <v>10</v>
      </c>
      <c r="E12" s="116">
        <v>6</v>
      </c>
      <c r="F12" s="115" t="s">
        <v>111</v>
      </c>
      <c r="G12" s="116">
        <v>6</v>
      </c>
      <c r="I12" s="144">
        <v>10</v>
      </c>
      <c r="J12" s="145" t="s">
        <v>521</v>
      </c>
      <c r="K12" s="144">
        <v>10</v>
      </c>
      <c r="L12" s="108"/>
      <c r="M12" s="7">
        <v>37</v>
      </c>
      <c r="N12" s="145" t="s">
        <v>473</v>
      </c>
      <c r="O12" s="7">
        <v>37</v>
      </c>
      <c r="R12" s="1">
        <v>10</v>
      </c>
      <c r="S12" s="90" t="s">
        <v>521</v>
      </c>
    </row>
    <row r="13" spans="1:19">
      <c r="A13" s="7">
        <v>59</v>
      </c>
      <c r="B13" s="6" t="s">
        <v>382</v>
      </c>
      <c r="C13" s="7">
        <v>11</v>
      </c>
      <c r="E13" s="116">
        <v>7</v>
      </c>
      <c r="F13" s="115" t="s">
        <v>112</v>
      </c>
      <c r="G13" s="116">
        <v>7</v>
      </c>
      <c r="I13" s="144">
        <v>11</v>
      </c>
      <c r="J13" s="145" t="s">
        <v>473</v>
      </c>
      <c r="K13" s="144">
        <v>11</v>
      </c>
      <c r="L13" s="108"/>
      <c r="M13" s="7">
        <v>38</v>
      </c>
      <c r="N13" s="145" t="s">
        <v>474</v>
      </c>
      <c r="O13" s="7">
        <v>38</v>
      </c>
      <c r="R13" s="1">
        <v>11</v>
      </c>
      <c r="S13" s="90" t="s">
        <v>473</v>
      </c>
    </row>
    <row r="14" spans="1:19">
      <c r="A14" s="7">
        <v>60</v>
      </c>
      <c r="B14" s="6" t="s">
        <v>383</v>
      </c>
      <c r="C14" s="7">
        <v>12</v>
      </c>
      <c r="E14" s="92">
        <v>11</v>
      </c>
      <c r="F14" s="115" t="s">
        <v>117</v>
      </c>
      <c r="G14" s="92">
        <v>11</v>
      </c>
      <c r="I14" s="144">
        <v>12</v>
      </c>
      <c r="J14" s="145" t="s">
        <v>474</v>
      </c>
      <c r="K14" s="144">
        <v>12</v>
      </c>
      <c r="L14" s="108"/>
      <c r="M14" s="7">
        <v>39</v>
      </c>
      <c r="N14" s="145" t="s">
        <v>395</v>
      </c>
      <c r="O14" s="7">
        <v>39</v>
      </c>
      <c r="R14" s="1">
        <v>12</v>
      </c>
      <c r="S14" s="90" t="s">
        <v>474</v>
      </c>
    </row>
    <row r="15" spans="1:19">
      <c r="A15" s="7">
        <v>1</v>
      </c>
      <c r="B15" s="6" t="s">
        <v>326</v>
      </c>
      <c r="C15" s="7">
        <v>13</v>
      </c>
      <c r="E15" s="116">
        <v>12</v>
      </c>
      <c r="F15" s="115" t="s">
        <v>119</v>
      </c>
      <c r="G15" s="116">
        <v>12</v>
      </c>
      <c r="I15" s="144">
        <v>13</v>
      </c>
      <c r="J15" s="145" t="s">
        <v>395</v>
      </c>
      <c r="K15" s="144">
        <v>13</v>
      </c>
      <c r="L15" s="108"/>
      <c r="M15" s="7">
        <v>40</v>
      </c>
      <c r="N15" s="145" t="s">
        <v>396</v>
      </c>
      <c r="O15" s="7">
        <v>40</v>
      </c>
      <c r="R15" s="1">
        <v>13</v>
      </c>
      <c r="S15" s="90" t="s">
        <v>395</v>
      </c>
    </row>
    <row r="16" spans="1:19">
      <c r="A16" s="7">
        <v>2</v>
      </c>
      <c r="B16" s="6" t="s">
        <v>327</v>
      </c>
      <c r="C16" s="7">
        <v>14</v>
      </c>
      <c r="E16" s="116">
        <v>13</v>
      </c>
      <c r="F16" s="115" t="s">
        <v>154</v>
      </c>
      <c r="G16" s="116">
        <v>13</v>
      </c>
      <c r="I16" s="144">
        <v>14</v>
      </c>
      <c r="J16" s="145" t="s">
        <v>396</v>
      </c>
      <c r="K16" s="144">
        <v>14</v>
      </c>
      <c r="L16" s="108"/>
      <c r="M16" s="7">
        <v>43</v>
      </c>
      <c r="N16" s="146" t="s">
        <v>397</v>
      </c>
      <c r="O16" s="7">
        <v>43</v>
      </c>
      <c r="R16" s="1">
        <v>14</v>
      </c>
      <c r="S16" s="90" t="s">
        <v>396</v>
      </c>
    </row>
    <row r="17" spans="1:19">
      <c r="A17" s="7">
        <v>3</v>
      </c>
      <c r="B17" s="6" t="s">
        <v>328</v>
      </c>
      <c r="C17" s="7">
        <v>15</v>
      </c>
      <c r="E17" s="92">
        <v>14</v>
      </c>
      <c r="F17" s="115" t="s">
        <v>146</v>
      </c>
      <c r="G17" s="92">
        <v>14</v>
      </c>
      <c r="I17" s="144">
        <v>15</v>
      </c>
      <c r="J17" s="143" t="s">
        <v>397</v>
      </c>
      <c r="K17" s="144">
        <v>15</v>
      </c>
      <c r="L17" s="108"/>
      <c r="M17" s="7">
        <v>44</v>
      </c>
      <c r="N17" s="146" t="s">
        <v>398</v>
      </c>
      <c r="O17" s="7">
        <v>44</v>
      </c>
      <c r="R17" s="1">
        <v>15</v>
      </c>
      <c r="S17" s="90" t="s">
        <v>397</v>
      </c>
    </row>
    <row r="18" spans="1:19">
      <c r="A18" s="7">
        <v>4</v>
      </c>
      <c r="B18" s="6" t="s">
        <v>329</v>
      </c>
      <c r="C18" s="7">
        <v>16</v>
      </c>
      <c r="E18" s="92">
        <v>15</v>
      </c>
      <c r="F18" s="115" t="s">
        <v>135</v>
      </c>
      <c r="G18" s="92">
        <v>15</v>
      </c>
      <c r="I18" s="144">
        <v>16</v>
      </c>
      <c r="J18" s="143" t="s">
        <v>504</v>
      </c>
      <c r="K18" s="144">
        <v>16</v>
      </c>
      <c r="L18" s="108"/>
      <c r="M18" s="7">
        <v>45</v>
      </c>
      <c r="N18" s="146" t="s">
        <v>399</v>
      </c>
      <c r="O18" s="7">
        <v>45</v>
      </c>
      <c r="R18" s="1">
        <v>16</v>
      </c>
      <c r="S18" s="90" t="s">
        <v>504</v>
      </c>
    </row>
    <row r="19" spans="1:19">
      <c r="A19" s="7">
        <v>5</v>
      </c>
      <c r="B19" s="6" t="s">
        <v>330</v>
      </c>
      <c r="C19" s="7">
        <v>17</v>
      </c>
      <c r="E19" s="116">
        <v>101</v>
      </c>
      <c r="F19" s="115" t="s">
        <v>179</v>
      </c>
      <c r="G19" s="116">
        <v>101</v>
      </c>
      <c r="I19" s="277">
        <v>17</v>
      </c>
      <c r="J19" s="143" t="s">
        <v>505</v>
      </c>
      <c r="K19" s="277">
        <v>17</v>
      </c>
      <c r="L19" s="108"/>
      <c r="M19" s="7">
        <v>46</v>
      </c>
      <c r="N19" s="146" t="s">
        <v>406</v>
      </c>
      <c r="O19" s="7">
        <v>46</v>
      </c>
      <c r="R19" s="1">
        <v>17</v>
      </c>
      <c r="S19" s="90" t="s">
        <v>505</v>
      </c>
    </row>
    <row r="20" spans="1:19">
      <c r="A20" s="7">
        <v>6</v>
      </c>
      <c r="B20" s="6" t="s">
        <v>331</v>
      </c>
      <c r="C20" s="7">
        <v>18</v>
      </c>
      <c r="E20" s="116">
        <v>102</v>
      </c>
      <c r="F20" s="115" t="s">
        <v>178</v>
      </c>
      <c r="G20" s="116">
        <v>102</v>
      </c>
      <c r="I20" s="277">
        <v>18</v>
      </c>
      <c r="J20" s="143" t="s">
        <v>506</v>
      </c>
      <c r="K20" s="277">
        <v>18</v>
      </c>
      <c r="M20" s="7">
        <v>48</v>
      </c>
      <c r="N20" s="147" t="s">
        <v>400</v>
      </c>
      <c r="O20" s="7">
        <v>48</v>
      </c>
      <c r="R20" s="1">
        <v>18</v>
      </c>
      <c r="S20" s="90" t="s">
        <v>506</v>
      </c>
    </row>
    <row r="21" spans="1:19">
      <c r="A21" s="7">
        <v>7</v>
      </c>
      <c r="B21" s="6" t="s">
        <v>332</v>
      </c>
      <c r="C21" s="7">
        <v>19</v>
      </c>
      <c r="E21" s="116">
        <v>103</v>
      </c>
      <c r="F21" s="115" t="s">
        <v>180</v>
      </c>
      <c r="G21" s="116">
        <v>103</v>
      </c>
      <c r="I21" s="277">
        <v>19</v>
      </c>
      <c r="J21" s="143" t="s">
        <v>399</v>
      </c>
      <c r="K21" s="277">
        <v>19</v>
      </c>
      <c r="M21" s="7">
        <v>49</v>
      </c>
      <c r="N21" s="147" t="s">
        <v>401</v>
      </c>
      <c r="O21" s="7">
        <v>49</v>
      </c>
      <c r="R21" s="1">
        <v>19</v>
      </c>
      <c r="S21" s="90" t="s">
        <v>399</v>
      </c>
    </row>
    <row r="22" spans="1:19">
      <c r="A22" s="7">
        <v>8</v>
      </c>
      <c r="B22" s="6" t="s">
        <v>333</v>
      </c>
      <c r="C22" s="7">
        <v>20</v>
      </c>
      <c r="E22" s="116">
        <v>104</v>
      </c>
      <c r="F22" s="119" t="s">
        <v>203</v>
      </c>
      <c r="G22" s="116">
        <v>104</v>
      </c>
      <c r="I22" s="144">
        <v>20</v>
      </c>
      <c r="J22" s="143" t="s">
        <v>510</v>
      </c>
      <c r="K22" s="144">
        <v>20</v>
      </c>
      <c r="M22" s="7">
        <v>50</v>
      </c>
      <c r="N22" s="147" t="s">
        <v>402</v>
      </c>
      <c r="O22" s="7">
        <v>50</v>
      </c>
      <c r="R22" s="1">
        <v>20</v>
      </c>
      <c r="S22" s="90" t="s">
        <v>510</v>
      </c>
    </row>
    <row r="23" spans="1:19">
      <c r="A23" s="7">
        <v>9</v>
      </c>
      <c r="B23" s="6" t="s">
        <v>334</v>
      </c>
      <c r="C23" s="7">
        <v>21</v>
      </c>
      <c r="E23" s="116">
        <v>105</v>
      </c>
      <c r="F23" s="115" t="s">
        <v>181</v>
      </c>
      <c r="G23" s="116">
        <v>105</v>
      </c>
      <c r="I23" s="144">
        <v>21</v>
      </c>
      <c r="J23" s="146" t="s">
        <v>400</v>
      </c>
      <c r="K23" s="144">
        <v>21</v>
      </c>
      <c r="M23" s="7">
        <v>51</v>
      </c>
      <c r="N23" s="147" t="s">
        <v>407</v>
      </c>
      <c r="O23" s="7">
        <v>51</v>
      </c>
      <c r="R23" s="1">
        <v>21</v>
      </c>
      <c r="S23" s="90" t="s">
        <v>400</v>
      </c>
    </row>
    <row r="24" spans="1:19">
      <c r="A24" s="7">
        <v>10</v>
      </c>
      <c r="B24" s="6" t="s">
        <v>335</v>
      </c>
      <c r="C24" s="7">
        <v>22</v>
      </c>
      <c r="E24" s="116">
        <v>106</v>
      </c>
      <c r="F24" s="119" t="s">
        <v>202</v>
      </c>
      <c r="G24" s="116">
        <v>106</v>
      </c>
      <c r="I24" s="144">
        <v>22</v>
      </c>
      <c r="J24" s="146" t="s">
        <v>507</v>
      </c>
      <c r="K24" s="144">
        <v>22</v>
      </c>
      <c r="M24" s="7">
        <v>52</v>
      </c>
      <c r="N24" s="148" t="s">
        <v>403</v>
      </c>
      <c r="O24" s="7">
        <v>52</v>
      </c>
      <c r="R24" s="1">
        <v>22</v>
      </c>
      <c r="S24" s="90" t="s">
        <v>507</v>
      </c>
    </row>
    <row r="25" spans="1:19">
      <c r="A25" s="7">
        <v>11</v>
      </c>
      <c r="B25" s="6" t="s">
        <v>336</v>
      </c>
      <c r="C25" s="7">
        <v>23</v>
      </c>
      <c r="E25" s="116">
        <v>107</v>
      </c>
      <c r="F25" s="119" t="s">
        <v>204</v>
      </c>
      <c r="G25" s="116">
        <v>107</v>
      </c>
      <c r="I25" s="144">
        <v>23</v>
      </c>
      <c r="J25" s="146" t="s">
        <v>508</v>
      </c>
      <c r="K25" s="144">
        <v>23</v>
      </c>
      <c r="M25" s="7">
        <v>53</v>
      </c>
      <c r="N25" s="148" t="s">
        <v>404</v>
      </c>
      <c r="O25" s="7">
        <v>53</v>
      </c>
      <c r="R25" s="1">
        <v>23</v>
      </c>
      <c r="S25" s="90" t="s">
        <v>508</v>
      </c>
    </row>
    <row r="26" spans="1:19">
      <c r="A26" s="7">
        <v>12</v>
      </c>
      <c r="B26" s="6" t="s">
        <v>337</v>
      </c>
      <c r="C26" s="7">
        <v>24</v>
      </c>
      <c r="E26" s="116">
        <v>108</v>
      </c>
      <c r="F26" s="119" t="s">
        <v>205</v>
      </c>
      <c r="G26" s="116">
        <v>108</v>
      </c>
      <c r="I26" s="144">
        <v>24</v>
      </c>
      <c r="J26" s="146" t="s">
        <v>509</v>
      </c>
      <c r="K26" s="144">
        <v>24</v>
      </c>
      <c r="M26" s="7">
        <v>54</v>
      </c>
      <c r="N26" s="148" t="s">
        <v>405</v>
      </c>
      <c r="O26" s="7">
        <v>54</v>
      </c>
      <c r="R26" s="1">
        <v>24</v>
      </c>
      <c r="S26" s="90" t="s">
        <v>509</v>
      </c>
    </row>
    <row r="27" spans="1:19">
      <c r="A27" s="7">
        <v>13</v>
      </c>
      <c r="B27" s="6" t="s">
        <v>338</v>
      </c>
      <c r="C27" s="7">
        <v>25</v>
      </c>
      <c r="E27" s="116">
        <v>109</v>
      </c>
      <c r="F27" s="119" t="s">
        <v>206</v>
      </c>
      <c r="G27" s="116">
        <v>109</v>
      </c>
      <c r="I27" s="144">
        <v>25</v>
      </c>
      <c r="J27" s="146" t="s">
        <v>511</v>
      </c>
      <c r="K27" s="144">
        <v>25</v>
      </c>
      <c r="M27" s="7">
        <v>55</v>
      </c>
      <c r="N27" s="148" t="s">
        <v>408</v>
      </c>
      <c r="O27" s="7">
        <v>55</v>
      </c>
      <c r="R27" s="1">
        <v>25</v>
      </c>
      <c r="S27" s="90" t="s">
        <v>511</v>
      </c>
    </row>
    <row r="28" spans="1:19">
      <c r="A28" s="7">
        <v>14</v>
      </c>
      <c r="B28" s="6" t="s">
        <v>339</v>
      </c>
      <c r="C28" s="7">
        <v>26</v>
      </c>
      <c r="E28" s="116">
        <v>110</v>
      </c>
      <c r="F28" s="115" t="s">
        <v>186</v>
      </c>
      <c r="G28" s="116">
        <v>110</v>
      </c>
      <c r="I28" s="144">
        <v>26</v>
      </c>
      <c r="J28" s="146" t="s">
        <v>402</v>
      </c>
      <c r="K28" s="144">
        <v>26</v>
      </c>
      <c r="M28" s="7"/>
      <c r="N28" s="149"/>
      <c r="O28" s="7"/>
      <c r="R28" s="1">
        <v>26</v>
      </c>
      <c r="S28" s="90" t="s">
        <v>402</v>
      </c>
    </row>
    <row r="29" spans="1:19">
      <c r="A29" s="7">
        <v>15</v>
      </c>
      <c r="B29" s="6" t="s">
        <v>340</v>
      </c>
      <c r="C29" s="7">
        <v>27</v>
      </c>
      <c r="E29" s="116">
        <v>111</v>
      </c>
      <c r="F29" s="115" t="s">
        <v>187</v>
      </c>
      <c r="G29" s="116">
        <v>111</v>
      </c>
      <c r="I29" s="144">
        <v>27</v>
      </c>
      <c r="J29" s="146" t="s">
        <v>512</v>
      </c>
      <c r="K29" s="144">
        <v>27</v>
      </c>
      <c r="M29" s="7"/>
      <c r="N29" s="149"/>
      <c r="O29" s="7"/>
      <c r="R29" s="1">
        <v>27</v>
      </c>
      <c r="S29" s="90" t="s">
        <v>512</v>
      </c>
    </row>
    <row r="30" spans="1:19">
      <c r="A30" s="7">
        <v>16</v>
      </c>
      <c r="B30" s="6" t="s">
        <v>341</v>
      </c>
      <c r="C30" s="7">
        <v>28</v>
      </c>
      <c r="E30" s="116">
        <v>112</v>
      </c>
      <c r="F30" s="115" t="s">
        <v>182</v>
      </c>
      <c r="G30" s="116">
        <v>112</v>
      </c>
      <c r="I30" s="144">
        <v>28</v>
      </c>
      <c r="J30" s="278" t="s">
        <v>513</v>
      </c>
      <c r="K30" s="144">
        <v>28</v>
      </c>
      <c r="M30" s="7"/>
      <c r="N30" s="149"/>
      <c r="O30" s="7"/>
      <c r="R30" s="1">
        <v>28</v>
      </c>
      <c r="S30" s="90" t="s">
        <v>513</v>
      </c>
    </row>
    <row r="31" spans="1:19">
      <c r="A31" s="7">
        <v>17</v>
      </c>
      <c r="B31" s="6" t="s">
        <v>342</v>
      </c>
      <c r="C31" s="7">
        <v>29</v>
      </c>
      <c r="E31" s="116">
        <v>113</v>
      </c>
      <c r="F31" s="115" t="s">
        <v>183</v>
      </c>
      <c r="G31" s="116">
        <v>113</v>
      </c>
      <c r="I31" s="144">
        <v>29</v>
      </c>
      <c r="J31" s="278" t="s">
        <v>514</v>
      </c>
      <c r="K31" s="144">
        <v>29</v>
      </c>
      <c r="M31" s="7"/>
      <c r="N31" s="149"/>
      <c r="O31" s="7"/>
      <c r="R31" s="1">
        <v>29</v>
      </c>
      <c r="S31" s="90" t="s">
        <v>514</v>
      </c>
    </row>
    <row r="32" spans="1:19">
      <c r="A32" s="7">
        <v>18</v>
      </c>
      <c r="B32" s="6" t="s">
        <v>343</v>
      </c>
      <c r="C32" s="7">
        <v>30</v>
      </c>
      <c r="E32" s="116">
        <v>114</v>
      </c>
      <c r="F32" s="119" t="s">
        <v>201</v>
      </c>
      <c r="G32" s="116">
        <v>114</v>
      </c>
      <c r="I32" s="144">
        <v>30</v>
      </c>
      <c r="J32" s="278" t="s">
        <v>515</v>
      </c>
      <c r="K32" s="144">
        <v>30</v>
      </c>
      <c r="M32" s="7"/>
      <c r="N32" s="149"/>
      <c r="O32" s="7"/>
      <c r="R32" s="1">
        <v>30</v>
      </c>
      <c r="S32" s="90" t="s">
        <v>515</v>
      </c>
    </row>
    <row r="33" spans="1:19">
      <c r="A33" s="7">
        <v>19</v>
      </c>
      <c r="B33" s="6" t="s">
        <v>344</v>
      </c>
      <c r="C33" s="7">
        <v>31</v>
      </c>
      <c r="E33" s="116">
        <v>115</v>
      </c>
      <c r="F33" s="119" t="s">
        <v>199</v>
      </c>
      <c r="G33" s="116">
        <v>115</v>
      </c>
      <c r="I33" s="144">
        <v>31</v>
      </c>
      <c r="J33" s="278" t="s">
        <v>516</v>
      </c>
      <c r="K33" s="144">
        <v>31</v>
      </c>
      <c r="M33" s="7"/>
      <c r="N33" s="149"/>
      <c r="O33" s="7"/>
      <c r="R33" s="1">
        <v>31</v>
      </c>
      <c r="S33" s="90" t="s">
        <v>516</v>
      </c>
    </row>
    <row r="34" spans="1:19">
      <c r="A34" s="7">
        <v>20</v>
      </c>
      <c r="B34" s="6" t="s">
        <v>345</v>
      </c>
      <c r="C34" s="7">
        <v>32</v>
      </c>
      <c r="E34" s="116">
        <v>116</v>
      </c>
      <c r="F34" s="115" t="s">
        <v>170</v>
      </c>
      <c r="G34" s="116">
        <v>116</v>
      </c>
      <c r="I34" s="144">
        <v>32</v>
      </c>
      <c r="J34" s="278" t="s">
        <v>517</v>
      </c>
      <c r="K34" s="144">
        <v>32</v>
      </c>
      <c r="M34" s="7"/>
      <c r="N34" s="149"/>
      <c r="O34" s="7"/>
      <c r="R34" s="1">
        <v>32</v>
      </c>
      <c r="S34" s="90" t="s">
        <v>517</v>
      </c>
    </row>
    <row r="35" spans="1:19">
      <c r="A35" s="7">
        <v>21</v>
      </c>
      <c r="B35" s="6" t="s">
        <v>346</v>
      </c>
      <c r="C35" s="7">
        <v>33</v>
      </c>
      <c r="E35" s="116">
        <v>117</v>
      </c>
      <c r="F35" s="115" t="s">
        <v>169</v>
      </c>
      <c r="G35" s="116">
        <v>117</v>
      </c>
      <c r="I35" s="144">
        <v>33</v>
      </c>
      <c r="J35" s="278" t="s">
        <v>518</v>
      </c>
      <c r="K35" s="144">
        <v>33</v>
      </c>
      <c r="M35" s="7"/>
      <c r="N35" s="149"/>
      <c r="O35" s="7"/>
      <c r="R35" s="1">
        <v>33</v>
      </c>
      <c r="S35" s="90" t="s">
        <v>518</v>
      </c>
    </row>
    <row r="36" spans="1:19">
      <c r="A36" s="7">
        <v>22</v>
      </c>
      <c r="B36" s="6" t="s">
        <v>347</v>
      </c>
      <c r="C36" s="7">
        <v>34</v>
      </c>
      <c r="E36" s="116">
        <v>118</v>
      </c>
      <c r="F36" s="115" t="s">
        <v>168</v>
      </c>
      <c r="G36" s="116">
        <v>118</v>
      </c>
      <c r="I36" s="144">
        <v>34</v>
      </c>
      <c r="J36" s="278" t="s">
        <v>519</v>
      </c>
      <c r="K36" s="144">
        <v>34</v>
      </c>
      <c r="R36" s="1"/>
      <c r="S36" s="90"/>
    </row>
    <row r="37" spans="1:19">
      <c r="A37" s="7">
        <v>23</v>
      </c>
      <c r="B37" s="6" t="s">
        <v>348</v>
      </c>
      <c r="C37" s="7">
        <v>35</v>
      </c>
      <c r="E37" s="116">
        <v>119</v>
      </c>
      <c r="F37" s="115" t="s">
        <v>171</v>
      </c>
      <c r="G37" s="116">
        <v>119</v>
      </c>
      <c r="I37" s="144"/>
      <c r="J37" s="264"/>
      <c r="K37" s="144"/>
      <c r="R37" s="1"/>
      <c r="S37" s="90"/>
    </row>
    <row r="38" spans="1:19">
      <c r="A38" s="7">
        <v>24</v>
      </c>
      <c r="B38" s="6" t="s">
        <v>349</v>
      </c>
      <c r="C38" s="7">
        <v>36</v>
      </c>
      <c r="E38" s="116">
        <v>120</v>
      </c>
      <c r="F38" s="117" t="s">
        <v>184</v>
      </c>
      <c r="G38" s="116">
        <v>120</v>
      </c>
      <c r="I38" s="7"/>
      <c r="J38" s="6"/>
      <c r="K38" s="7"/>
      <c r="M38" s="249">
        <v>41</v>
      </c>
      <c r="N38" s="264" t="s">
        <v>475</v>
      </c>
      <c r="O38" s="249">
        <v>41</v>
      </c>
      <c r="R38" s="1"/>
      <c r="S38" s="90"/>
    </row>
    <row r="39" spans="1:19">
      <c r="A39" s="7">
        <v>25</v>
      </c>
      <c r="B39" s="6" t="s">
        <v>350</v>
      </c>
      <c r="C39" s="7">
        <v>37</v>
      </c>
      <c r="E39" s="116">
        <v>121</v>
      </c>
      <c r="F39" s="117" t="s">
        <v>207</v>
      </c>
      <c r="G39" s="116">
        <v>121</v>
      </c>
      <c r="I39" s="144"/>
      <c r="J39" s="264"/>
      <c r="K39" s="144"/>
      <c r="M39" s="249">
        <v>41</v>
      </c>
      <c r="N39" s="264" t="s">
        <v>476</v>
      </c>
      <c r="O39" s="249">
        <v>41</v>
      </c>
      <c r="R39" s="1"/>
      <c r="S39" s="90"/>
    </row>
    <row r="40" spans="1:19">
      <c r="A40" s="7">
        <v>26</v>
      </c>
      <c r="B40" s="6" t="s">
        <v>351</v>
      </c>
      <c r="C40" s="7">
        <v>38</v>
      </c>
      <c r="E40" s="116">
        <v>122</v>
      </c>
      <c r="F40" s="117" t="s">
        <v>185</v>
      </c>
      <c r="G40" s="116">
        <v>122</v>
      </c>
      <c r="I40" s="144"/>
      <c r="J40" s="264"/>
      <c r="K40" s="144"/>
      <c r="M40" s="249">
        <v>41</v>
      </c>
      <c r="N40" s="264" t="s">
        <v>477</v>
      </c>
      <c r="O40" s="249">
        <v>41</v>
      </c>
      <c r="R40" s="1"/>
      <c r="S40" s="90"/>
    </row>
    <row r="41" spans="1:19">
      <c r="A41" s="7">
        <v>27</v>
      </c>
      <c r="B41" s="6" t="s">
        <v>352</v>
      </c>
      <c r="C41" s="7">
        <v>39</v>
      </c>
      <c r="E41" s="116">
        <v>123</v>
      </c>
      <c r="F41" s="117" t="s">
        <v>190</v>
      </c>
      <c r="G41" s="116">
        <v>123</v>
      </c>
      <c r="I41" s="144"/>
      <c r="J41" s="264"/>
      <c r="K41" s="144"/>
      <c r="M41" s="249">
        <v>42</v>
      </c>
      <c r="N41" s="264" t="s">
        <v>478</v>
      </c>
      <c r="O41" s="249">
        <v>42</v>
      </c>
      <c r="R41" s="1"/>
      <c r="S41" s="90"/>
    </row>
    <row r="42" spans="1:19">
      <c r="A42" s="7">
        <v>28</v>
      </c>
      <c r="B42" s="6" t="s">
        <v>353</v>
      </c>
      <c r="C42" s="7">
        <v>40</v>
      </c>
      <c r="E42" s="116">
        <v>124</v>
      </c>
      <c r="F42" s="117" t="s">
        <v>189</v>
      </c>
      <c r="G42" s="116">
        <v>124</v>
      </c>
      <c r="M42" s="249">
        <v>42</v>
      </c>
      <c r="N42" s="264" t="s">
        <v>479</v>
      </c>
      <c r="O42" s="249">
        <v>42</v>
      </c>
      <c r="R42" s="1"/>
      <c r="S42" s="90"/>
    </row>
    <row r="43" spans="1:19">
      <c r="A43" s="7">
        <v>29</v>
      </c>
      <c r="B43" s="6" t="s">
        <v>354</v>
      </c>
      <c r="C43" s="7">
        <v>41</v>
      </c>
      <c r="E43" s="116">
        <v>125</v>
      </c>
      <c r="F43" s="117" t="s">
        <v>188</v>
      </c>
      <c r="G43" s="116">
        <v>125</v>
      </c>
      <c r="M43" s="249">
        <v>42</v>
      </c>
      <c r="N43" s="264" t="s">
        <v>480</v>
      </c>
      <c r="O43" s="249">
        <v>42</v>
      </c>
      <c r="R43" s="1"/>
      <c r="S43" s="90"/>
    </row>
    <row r="44" spans="1:19">
      <c r="A44" s="7">
        <v>30</v>
      </c>
      <c r="B44" s="6" t="s">
        <v>355</v>
      </c>
      <c r="C44" s="7">
        <v>42</v>
      </c>
      <c r="E44" s="116">
        <v>126</v>
      </c>
      <c r="F44" s="122" t="s">
        <v>191</v>
      </c>
      <c r="G44" s="116">
        <v>126</v>
      </c>
      <c r="I44" s="249">
        <v>13</v>
      </c>
      <c r="J44" s="264" t="s">
        <v>475</v>
      </c>
      <c r="K44" s="249">
        <v>13</v>
      </c>
      <c r="M44" s="7">
        <v>47</v>
      </c>
      <c r="N44" s="264" t="s">
        <v>481</v>
      </c>
      <c r="O44" s="7">
        <v>47</v>
      </c>
      <c r="R44" s="1"/>
      <c r="S44" s="90"/>
    </row>
    <row r="45" spans="1:19">
      <c r="A45" s="7">
        <v>31</v>
      </c>
      <c r="B45" s="6" t="s">
        <v>356</v>
      </c>
      <c r="C45" s="7">
        <v>43</v>
      </c>
      <c r="E45" s="116">
        <v>127</v>
      </c>
      <c r="F45" s="117" t="s">
        <v>192</v>
      </c>
      <c r="G45" s="116">
        <v>127</v>
      </c>
      <c r="I45" s="249">
        <v>13</v>
      </c>
      <c r="J45" s="264" t="s">
        <v>476</v>
      </c>
      <c r="K45" s="249">
        <v>13</v>
      </c>
      <c r="M45" s="7">
        <v>47</v>
      </c>
      <c r="N45" s="264" t="s">
        <v>482</v>
      </c>
      <c r="O45" s="7">
        <v>47</v>
      </c>
      <c r="R45" s="1"/>
      <c r="S45" s="90"/>
    </row>
    <row r="46" spans="1:19">
      <c r="A46" s="7">
        <v>32</v>
      </c>
      <c r="B46" s="6" t="s">
        <v>357</v>
      </c>
      <c r="C46" s="7">
        <v>44</v>
      </c>
      <c r="E46" s="116">
        <v>128</v>
      </c>
      <c r="F46" s="117" t="s">
        <v>193</v>
      </c>
      <c r="G46" s="116">
        <v>128</v>
      </c>
      <c r="I46" s="249">
        <v>13</v>
      </c>
      <c r="J46" s="264" t="s">
        <v>477</v>
      </c>
      <c r="K46" s="249">
        <v>13</v>
      </c>
      <c r="M46" s="7">
        <v>47</v>
      </c>
      <c r="N46" s="264" t="s">
        <v>483</v>
      </c>
      <c r="O46" s="7">
        <v>47</v>
      </c>
      <c r="R46" s="1"/>
      <c r="S46" s="90"/>
    </row>
    <row r="47" spans="1:19">
      <c r="A47" s="7">
        <v>33</v>
      </c>
      <c r="B47" s="6" t="s">
        <v>358</v>
      </c>
      <c r="C47" s="7">
        <v>45</v>
      </c>
      <c r="E47" s="116">
        <v>129</v>
      </c>
      <c r="F47" s="117" t="s">
        <v>194</v>
      </c>
      <c r="G47" s="116">
        <v>129</v>
      </c>
      <c r="I47" s="249">
        <v>14</v>
      </c>
      <c r="J47" s="264" t="s">
        <v>478</v>
      </c>
      <c r="K47" s="249">
        <v>14</v>
      </c>
      <c r="M47" s="249">
        <v>56</v>
      </c>
      <c r="N47" s="265" t="s">
        <v>484</v>
      </c>
      <c r="O47" s="249">
        <v>56</v>
      </c>
      <c r="R47" s="1"/>
      <c r="S47" s="90"/>
    </row>
    <row r="48" spans="1:19">
      <c r="A48" s="7">
        <v>34</v>
      </c>
      <c r="B48" s="6" t="s">
        <v>359</v>
      </c>
      <c r="C48" s="7">
        <v>46</v>
      </c>
      <c r="E48" s="116">
        <v>130</v>
      </c>
      <c r="F48" s="117" t="s">
        <v>198</v>
      </c>
      <c r="G48" s="116">
        <v>130</v>
      </c>
      <c r="I48" s="249">
        <v>14</v>
      </c>
      <c r="J48" s="264" t="s">
        <v>479</v>
      </c>
      <c r="K48" s="249">
        <v>14</v>
      </c>
      <c r="M48" s="249">
        <v>56</v>
      </c>
      <c r="N48" s="265" t="s">
        <v>485</v>
      </c>
      <c r="O48" s="249">
        <v>56</v>
      </c>
      <c r="R48" s="1"/>
      <c r="S48" s="90"/>
    </row>
    <row r="49" spans="1:19">
      <c r="A49" s="7">
        <v>35</v>
      </c>
      <c r="B49" s="6" t="s">
        <v>360</v>
      </c>
      <c r="C49" s="7">
        <v>47</v>
      </c>
      <c r="E49" s="116">
        <v>131</v>
      </c>
      <c r="F49" s="117" t="s">
        <v>197</v>
      </c>
      <c r="G49" s="116">
        <v>131</v>
      </c>
      <c r="I49" s="249">
        <v>14</v>
      </c>
      <c r="J49" s="264" t="s">
        <v>480</v>
      </c>
      <c r="K49" s="249">
        <v>14</v>
      </c>
      <c r="M49" s="249">
        <v>56</v>
      </c>
      <c r="N49" s="265" t="s">
        <v>486</v>
      </c>
      <c r="O49" s="249">
        <v>56</v>
      </c>
      <c r="R49" s="1"/>
      <c r="S49" s="90"/>
    </row>
    <row r="50" spans="1:19">
      <c r="A50" s="7">
        <v>36</v>
      </c>
      <c r="B50" s="6" t="s">
        <v>361</v>
      </c>
      <c r="C50" s="7">
        <v>48</v>
      </c>
      <c r="E50" s="116">
        <v>132</v>
      </c>
      <c r="F50" s="117" t="s">
        <v>172</v>
      </c>
      <c r="G50" s="116">
        <v>132</v>
      </c>
      <c r="I50" s="7">
        <v>19</v>
      </c>
      <c r="J50" s="264" t="s">
        <v>481</v>
      </c>
      <c r="K50" s="7">
        <v>19</v>
      </c>
      <c r="R50" s="1"/>
      <c r="S50" s="90"/>
    </row>
    <row r="51" spans="1:19">
      <c r="A51" s="7">
        <v>37</v>
      </c>
      <c r="B51" s="6" t="s">
        <v>362</v>
      </c>
      <c r="C51" s="7">
        <v>49</v>
      </c>
      <c r="E51" s="116">
        <v>133</v>
      </c>
      <c r="F51" s="117" t="s">
        <v>200</v>
      </c>
      <c r="G51" s="116">
        <v>133</v>
      </c>
      <c r="I51" s="7">
        <v>19</v>
      </c>
      <c r="J51" s="264" t="s">
        <v>482</v>
      </c>
      <c r="K51" s="7">
        <v>19</v>
      </c>
      <c r="R51" s="1"/>
      <c r="S51" s="90"/>
    </row>
    <row r="52" spans="1:19">
      <c r="A52" s="7">
        <v>38</v>
      </c>
      <c r="B52" s="6" t="s">
        <v>363</v>
      </c>
      <c r="C52" s="7">
        <v>50</v>
      </c>
      <c r="E52" s="116">
        <v>134</v>
      </c>
      <c r="F52" s="117" t="s">
        <v>195</v>
      </c>
      <c r="G52" s="116">
        <v>134</v>
      </c>
      <c r="I52" s="7">
        <v>19</v>
      </c>
      <c r="J52" s="264" t="s">
        <v>483</v>
      </c>
      <c r="K52" s="7">
        <v>19</v>
      </c>
      <c r="R52" s="1"/>
      <c r="S52" s="90"/>
    </row>
    <row r="53" spans="1:19">
      <c r="A53" s="7">
        <v>39</v>
      </c>
      <c r="B53" s="6" t="s">
        <v>364</v>
      </c>
      <c r="C53" s="7">
        <v>51</v>
      </c>
      <c r="E53" s="116">
        <v>135</v>
      </c>
      <c r="F53" s="117" t="s">
        <v>196</v>
      </c>
      <c r="G53" s="116">
        <v>135</v>
      </c>
      <c r="I53" s="249">
        <v>28</v>
      </c>
      <c r="J53" s="266" t="s">
        <v>484</v>
      </c>
      <c r="K53" s="249">
        <v>28</v>
      </c>
      <c r="R53" s="1"/>
      <c r="S53" s="90"/>
    </row>
    <row r="54" spans="1:19">
      <c r="A54" s="7">
        <v>40</v>
      </c>
      <c r="B54" s="6" t="s">
        <v>365</v>
      </c>
      <c r="C54" s="7">
        <v>52</v>
      </c>
      <c r="E54" s="116">
        <v>136</v>
      </c>
      <c r="F54" s="117" t="s">
        <v>173</v>
      </c>
      <c r="G54" s="116">
        <v>136</v>
      </c>
      <c r="I54" s="249">
        <v>28</v>
      </c>
      <c r="J54" s="265" t="s">
        <v>485</v>
      </c>
      <c r="K54" s="249">
        <v>28</v>
      </c>
      <c r="R54" s="1"/>
      <c r="S54" s="90"/>
    </row>
    <row r="55" spans="1:19">
      <c r="A55" s="7">
        <v>41</v>
      </c>
      <c r="B55" s="6" t="s">
        <v>366</v>
      </c>
      <c r="C55" s="7">
        <v>53</v>
      </c>
      <c r="E55" s="116">
        <v>137</v>
      </c>
      <c r="F55" s="117" t="s">
        <v>174</v>
      </c>
      <c r="G55" s="116">
        <v>137</v>
      </c>
      <c r="I55" s="249">
        <v>28</v>
      </c>
      <c r="J55" s="265" t="s">
        <v>486</v>
      </c>
      <c r="K55" s="249">
        <v>28</v>
      </c>
      <c r="R55" s="1"/>
      <c r="S55" s="90"/>
    </row>
    <row r="56" spans="1:19">
      <c r="A56" s="7">
        <v>42</v>
      </c>
      <c r="B56" s="6" t="s">
        <v>367</v>
      </c>
      <c r="C56" s="7">
        <v>54</v>
      </c>
      <c r="E56" s="116">
        <v>138</v>
      </c>
      <c r="F56" s="117" t="s">
        <v>177</v>
      </c>
      <c r="G56" s="116">
        <v>138</v>
      </c>
      <c r="R56" s="1"/>
      <c r="S56" s="90"/>
    </row>
    <row r="57" spans="1:19">
      <c r="A57" s="7">
        <v>43</v>
      </c>
      <c r="B57" s="6" t="s">
        <v>368</v>
      </c>
      <c r="C57" s="7">
        <v>55</v>
      </c>
      <c r="E57" s="116">
        <v>139</v>
      </c>
      <c r="F57" s="117" t="s">
        <v>175</v>
      </c>
      <c r="G57" s="116">
        <v>139</v>
      </c>
      <c r="R57" s="1"/>
      <c r="S57" s="90"/>
    </row>
    <row r="58" spans="1:19">
      <c r="A58" s="7">
        <v>44</v>
      </c>
      <c r="B58" s="6" t="s">
        <v>369</v>
      </c>
      <c r="C58" s="7">
        <v>56</v>
      </c>
      <c r="E58" s="116">
        <v>140</v>
      </c>
      <c r="F58" s="117" t="s">
        <v>176</v>
      </c>
      <c r="G58" s="116">
        <v>140</v>
      </c>
      <c r="R58" s="1"/>
      <c r="S58" s="90"/>
    </row>
    <row r="59" spans="1:19">
      <c r="A59" s="7">
        <v>45</v>
      </c>
      <c r="B59" s="6" t="s">
        <v>370</v>
      </c>
      <c r="C59" s="7">
        <v>57</v>
      </c>
      <c r="E59" s="116">
        <v>201</v>
      </c>
      <c r="F59" s="117" t="s">
        <v>211</v>
      </c>
      <c r="G59" s="116">
        <v>201</v>
      </c>
      <c r="R59" s="1"/>
      <c r="S59" s="90"/>
    </row>
    <row r="60" spans="1:19">
      <c r="A60" s="7">
        <v>46</v>
      </c>
      <c r="B60" s="6" t="s">
        <v>371</v>
      </c>
      <c r="C60" s="7">
        <v>58</v>
      </c>
      <c r="E60" s="116">
        <v>202</v>
      </c>
      <c r="F60" s="117" t="s">
        <v>217</v>
      </c>
      <c r="G60" s="116">
        <v>202</v>
      </c>
      <c r="R60" s="1"/>
      <c r="S60" s="90"/>
    </row>
    <row r="61" spans="1:19">
      <c r="A61" s="7">
        <v>47</v>
      </c>
      <c r="B61" s="6" t="s">
        <v>372</v>
      </c>
      <c r="C61" s="7">
        <v>59</v>
      </c>
      <c r="E61" s="116">
        <v>203</v>
      </c>
      <c r="F61" s="117" t="s">
        <v>219</v>
      </c>
      <c r="G61" s="116">
        <v>203</v>
      </c>
      <c r="N61" s="108"/>
      <c r="R61" s="1"/>
      <c r="S61" s="90"/>
    </row>
    <row r="62" spans="1:19">
      <c r="E62" s="116">
        <v>204</v>
      </c>
      <c r="F62" s="117" t="s">
        <v>209</v>
      </c>
      <c r="G62" s="116">
        <v>204</v>
      </c>
      <c r="N62" s="108"/>
      <c r="R62" s="1"/>
      <c r="S62" s="90"/>
    </row>
    <row r="63" spans="1:19">
      <c r="E63" s="116">
        <v>205</v>
      </c>
      <c r="F63" s="117" t="s">
        <v>212</v>
      </c>
      <c r="G63" s="116">
        <v>205</v>
      </c>
      <c r="N63" s="108"/>
      <c r="R63" s="1"/>
      <c r="S63" s="90"/>
    </row>
    <row r="64" spans="1:19">
      <c r="E64" s="116">
        <v>206</v>
      </c>
      <c r="F64" s="119" t="s">
        <v>215</v>
      </c>
      <c r="G64" s="116">
        <v>206</v>
      </c>
      <c r="I64" s="109"/>
      <c r="J64" s="108"/>
      <c r="K64" s="109"/>
      <c r="N64" s="108"/>
      <c r="R64" s="1"/>
      <c r="S64" s="90"/>
    </row>
    <row r="65" spans="5:19">
      <c r="E65" s="116">
        <v>207</v>
      </c>
      <c r="F65" s="117" t="s">
        <v>213</v>
      </c>
      <c r="G65" s="116">
        <v>207</v>
      </c>
      <c r="I65" s="109"/>
      <c r="J65" s="108"/>
      <c r="K65" s="109"/>
      <c r="N65" s="108"/>
      <c r="R65" s="1"/>
      <c r="S65" s="90"/>
    </row>
    <row r="66" spans="5:19">
      <c r="E66" s="116">
        <v>208</v>
      </c>
      <c r="F66" s="117" t="s">
        <v>210</v>
      </c>
      <c r="G66" s="116">
        <v>208</v>
      </c>
      <c r="I66" s="109"/>
      <c r="J66" s="108"/>
      <c r="K66" s="109"/>
      <c r="N66" s="108"/>
      <c r="R66" s="1"/>
      <c r="S66" s="90"/>
    </row>
    <row r="67" spans="5:19">
      <c r="E67" s="116">
        <v>209</v>
      </c>
      <c r="F67" s="117" t="s">
        <v>220</v>
      </c>
      <c r="G67" s="116">
        <v>209</v>
      </c>
      <c r="I67" s="109"/>
      <c r="J67" s="108"/>
      <c r="K67" s="109"/>
      <c r="N67" s="108"/>
      <c r="R67" s="1"/>
      <c r="S67" s="90"/>
    </row>
    <row r="68" spans="5:19">
      <c r="E68" s="116">
        <v>210</v>
      </c>
      <c r="F68" s="117" t="s">
        <v>222</v>
      </c>
      <c r="G68" s="116">
        <v>210</v>
      </c>
      <c r="I68" s="109"/>
      <c r="J68" s="108"/>
      <c r="K68" s="109"/>
      <c r="N68" s="108"/>
      <c r="R68" s="1"/>
      <c r="S68" s="90"/>
    </row>
    <row r="69" spans="5:19">
      <c r="E69" s="116">
        <v>211</v>
      </c>
      <c r="F69" s="119" t="s">
        <v>221</v>
      </c>
      <c r="G69" s="116">
        <v>211</v>
      </c>
      <c r="I69" s="109"/>
      <c r="J69" s="108"/>
      <c r="K69" s="109"/>
      <c r="N69" s="108"/>
      <c r="R69" s="1">
        <v>66</v>
      </c>
      <c r="S69" s="90"/>
    </row>
    <row r="70" spans="5:19">
      <c r="E70" s="116">
        <v>212</v>
      </c>
      <c r="F70" s="117" t="s">
        <v>218</v>
      </c>
      <c r="G70" s="116">
        <v>212</v>
      </c>
      <c r="I70" s="109"/>
      <c r="J70" s="108"/>
      <c r="K70" s="109"/>
      <c r="N70" s="108"/>
    </row>
    <row r="71" spans="5:19">
      <c r="E71" s="116">
        <v>213</v>
      </c>
      <c r="F71" s="117" t="s">
        <v>227</v>
      </c>
      <c r="G71" s="116">
        <v>213</v>
      </c>
      <c r="I71" s="109"/>
      <c r="J71" s="108"/>
      <c r="K71" s="109"/>
      <c r="N71" s="108"/>
    </row>
    <row r="72" spans="5:19">
      <c r="E72" s="116">
        <v>214</v>
      </c>
      <c r="F72" s="119" t="s">
        <v>225</v>
      </c>
      <c r="G72" s="116">
        <v>214</v>
      </c>
      <c r="I72" s="109"/>
      <c r="J72" s="108"/>
      <c r="K72" s="109"/>
      <c r="N72" s="108"/>
    </row>
    <row r="73" spans="5:19">
      <c r="E73" s="116">
        <v>215</v>
      </c>
      <c r="F73" s="117" t="s">
        <v>214</v>
      </c>
      <c r="G73" s="116">
        <v>215</v>
      </c>
      <c r="I73" s="109"/>
      <c r="J73" s="108"/>
      <c r="K73" s="109"/>
      <c r="N73" s="108"/>
    </row>
    <row r="74" spans="5:19">
      <c r="E74" s="116">
        <v>216</v>
      </c>
      <c r="F74" s="117" t="s">
        <v>208</v>
      </c>
      <c r="G74" s="116">
        <v>216</v>
      </c>
      <c r="I74" s="109"/>
      <c r="J74" s="108"/>
      <c r="K74" s="109"/>
    </row>
    <row r="75" spans="5:19">
      <c r="E75" s="116">
        <v>217</v>
      </c>
      <c r="F75" s="119" t="s">
        <v>216</v>
      </c>
      <c r="G75" s="116">
        <v>217</v>
      </c>
    </row>
    <row r="76" spans="5:19">
      <c r="E76" s="116">
        <v>218</v>
      </c>
      <c r="F76" s="119" t="s">
        <v>223</v>
      </c>
      <c r="G76" s="116">
        <v>218</v>
      </c>
    </row>
    <row r="77" spans="5:19">
      <c r="E77" s="116">
        <v>219</v>
      </c>
      <c r="F77" s="119" t="s">
        <v>224</v>
      </c>
      <c r="G77" s="116">
        <v>219</v>
      </c>
    </row>
    <row r="78" spans="5:19">
      <c r="E78" s="116">
        <v>220</v>
      </c>
      <c r="F78" s="119" t="s">
        <v>226</v>
      </c>
      <c r="G78" s="116">
        <v>220</v>
      </c>
    </row>
    <row r="79" spans="5:19">
      <c r="E79" s="116">
        <v>221</v>
      </c>
      <c r="F79" s="119" t="s">
        <v>228</v>
      </c>
      <c r="G79" s="116">
        <v>221</v>
      </c>
    </row>
    <row r="80" spans="5:19">
      <c r="E80" s="116">
        <v>301</v>
      </c>
      <c r="F80" s="119" t="s">
        <v>229</v>
      </c>
      <c r="G80" s="116">
        <v>301</v>
      </c>
    </row>
    <row r="81" spans="5:7">
      <c r="E81" s="116">
        <v>302</v>
      </c>
      <c r="F81" s="119" t="s">
        <v>230</v>
      </c>
      <c r="G81" s="116">
        <v>302</v>
      </c>
    </row>
    <row r="82" spans="5:7">
      <c r="E82" s="121">
        <v>999</v>
      </c>
      <c r="F82" s="120" t="s">
        <v>115</v>
      </c>
      <c r="G82" s="121">
        <v>999</v>
      </c>
    </row>
  </sheetData>
  <protectedRanges>
    <protectedRange password="D8A5" sqref="F3:F6 E19:G58" name="範囲1_1_2"/>
    <protectedRange password="D8A5" sqref="E59:G79" name="範囲1_3_1"/>
    <protectedRange password="D8A5" sqref="E80:G81" name="範囲1_5_1"/>
    <protectedRange password="D8A5" sqref="E82:G82" name="範囲1_1_3_1"/>
  </protectedRanges>
  <phoneticPr fontId="19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15</vt:i4>
      </vt:variant>
    </vt:vector>
  </HeadingPairs>
  <TitlesOfParts>
    <vt:vector size="23" baseType="lpstr">
      <vt:lpstr>申込総括</vt:lpstr>
      <vt:lpstr>男子</vt:lpstr>
      <vt:lpstr>女子</vt:lpstr>
      <vt:lpstr>　　　　</vt:lpstr>
      <vt:lpstr>右sheetは主催者用です</vt:lpstr>
      <vt:lpstr>☆</vt:lpstr>
      <vt:lpstr>◇</vt:lpstr>
      <vt:lpstr>CODE</vt:lpstr>
      <vt:lpstr>女子!Print_Area</vt:lpstr>
      <vt:lpstr>申込総括!Print_Area</vt:lpstr>
      <vt:lpstr>男子!Print_Area</vt:lpstr>
      <vt:lpstr>一般女子</vt:lpstr>
      <vt:lpstr>一般男子</vt:lpstr>
      <vt:lpstr>高校女子</vt:lpstr>
      <vt:lpstr>高校男子</vt:lpstr>
      <vt:lpstr>小学女子</vt:lpstr>
      <vt:lpstr>小学男子</vt:lpstr>
      <vt:lpstr>中学</vt:lpstr>
      <vt:lpstr>中学女子</vt:lpstr>
      <vt:lpstr>男子!中学男子</vt:lpstr>
      <vt:lpstr>中学男子</vt:lpstr>
      <vt:lpstr>未就学女子</vt:lpstr>
      <vt:lpstr>未就学男子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2025-09-07T01:23:07Z</dcterms:modified>
</cp:coreProperties>
</file>